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056" windowWidth="19455" windowHeight="10725" tabRatio="852" activeTab="0"/>
  </bookViews>
  <sheets>
    <sheet name="反映状況調" sheetId="1" r:id="rId1"/>
    <sheet name="27新規事業" sheetId="2" r:id="rId2"/>
    <sheet name="28新規要求事業" sheetId="3" r:id="rId3"/>
    <sheet name="公開プロセス対象事業" sheetId="4" r:id="rId4"/>
    <sheet name="集計表（公表様式）" sheetId="5" r:id="rId5"/>
  </sheets>
  <definedNames>
    <definedName name="_xlfn.COUNTIFS" hidden="1">#NAME?</definedName>
    <definedName name="_xlfn.SUMIFS" hidden="1">#NAME?</definedName>
    <definedName name="_xlnm.Print_Area" localSheetId="1">'27新規事業'!$A$1:$M$23</definedName>
    <definedName name="_xlnm.Print_Titles" localSheetId="0">'反映状況調'!$5:$7</definedName>
    <definedName name="Z_04FBEE22_F199_4B86_BCEF_F695B87F6162_.wvu.FilterData" localSheetId="0" hidden="1">'反映状況調'!$A$7:$Y$106</definedName>
    <definedName name="Z_04FBEE22_F199_4B86_BCEF_F695B87F6162_.wvu.PrintTitles" localSheetId="0" hidden="1">'反映状況調'!$5:$7</definedName>
    <definedName name="Z_1E1725E0_73F4_426D_A63A_B9E5E9E5F5F6_.wvu.FilterData" localSheetId="0" hidden="1">'反映状況調'!$A$7:$Y$106</definedName>
    <definedName name="Z_2F0AE876_7438_43D5_AC9F_7E226037F6AE_.wvu.FilterData" localSheetId="0" hidden="1">'反映状況調'!$A$7:$Y$106</definedName>
    <definedName name="Z_2F0AE876_7438_43D5_AC9F_7E226037F6AE_.wvu.PrintArea" localSheetId="1" hidden="1">'27新規事業'!$A$1:$M$22</definedName>
    <definedName name="Z_2F0AE876_7438_43D5_AC9F_7E226037F6AE_.wvu.PrintArea" localSheetId="2" hidden="1">'28新規要求事業'!$A$1:$K$22</definedName>
    <definedName name="Z_2F0AE876_7438_43D5_AC9F_7E226037F6AE_.wvu.PrintArea" localSheetId="3" hidden="1">'公開プロセス対象事業'!$A$1:$O$37</definedName>
    <definedName name="Z_2F0AE876_7438_43D5_AC9F_7E226037F6AE_.wvu.PrintArea" localSheetId="0" hidden="1">'反映状況調'!$A$1:$Y$107</definedName>
    <definedName name="Z_2F0AE876_7438_43D5_AC9F_7E226037F6AE_.wvu.PrintTitles" localSheetId="1" hidden="1">'27新規事業'!$4:$7</definedName>
    <definedName name="Z_2F0AE876_7438_43D5_AC9F_7E226037F6AE_.wvu.PrintTitles" localSheetId="2" hidden="1">'28新規要求事業'!$4:$7</definedName>
    <definedName name="Z_2F0AE876_7438_43D5_AC9F_7E226037F6AE_.wvu.PrintTitles" localSheetId="3" hidden="1">'公開プロセス対象事業'!$4:$7</definedName>
    <definedName name="Z_2F0AE876_7438_43D5_AC9F_7E226037F6AE_.wvu.PrintTitles" localSheetId="0" hidden="1">'反映状況調'!$4:$7</definedName>
    <definedName name="Z_48ACB4A1_5870_4EAE_AEBC_2FF85CE88679_.wvu.FilterData" localSheetId="0" hidden="1">'反映状況調'!$A$7:$Y$106</definedName>
    <definedName name="Z_703C1DAB_ED52_4203_9A8F_5C5E9E46BC27_.wvu.FilterData" localSheetId="0" hidden="1">'反映状況調'!$A$7:$Y$106</definedName>
    <definedName name="Z_703C1DAB_ED52_4203_9A8F_5C5E9E46BC27_.wvu.PrintArea" localSheetId="1" hidden="1">'27新規事業'!$A$1:$M$22</definedName>
    <definedName name="Z_703C1DAB_ED52_4203_9A8F_5C5E9E46BC27_.wvu.PrintArea" localSheetId="2" hidden="1">'28新規要求事業'!$A$1:$K$22</definedName>
    <definedName name="Z_703C1DAB_ED52_4203_9A8F_5C5E9E46BC27_.wvu.PrintArea" localSheetId="3" hidden="1">'公開プロセス対象事業'!$A$1:$O$37</definedName>
    <definedName name="Z_703C1DAB_ED52_4203_9A8F_5C5E9E46BC27_.wvu.PrintArea" localSheetId="0" hidden="1">'反映状況調'!$A$1:$Y$107</definedName>
    <definedName name="Z_703C1DAB_ED52_4203_9A8F_5C5E9E46BC27_.wvu.PrintTitles" localSheetId="1" hidden="1">'27新規事業'!$4:$7</definedName>
    <definedName name="Z_703C1DAB_ED52_4203_9A8F_5C5E9E46BC27_.wvu.PrintTitles" localSheetId="2" hidden="1">'28新規要求事業'!$4:$7</definedName>
    <definedName name="Z_703C1DAB_ED52_4203_9A8F_5C5E9E46BC27_.wvu.PrintTitles" localSheetId="3" hidden="1">'公開プロセス対象事業'!$4:$7</definedName>
    <definedName name="Z_703C1DAB_ED52_4203_9A8F_5C5E9E46BC27_.wvu.PrintTitles" localSheetId="0" hidden="1">'反映状況調'!$4:$7</definedName>
    <definedName name="Z_9C8187A1_5FB2_46FC_97F7_3C2691F272FC_.wvu.FilterData" localSheetId="0" hidden="1">'反映状況調'!$A$7:$Y$106</definedName>
    <definedName name="Z_C03FC910_8293_4294_9098_14B3A311AA0D_.wvu.FilterData" localSheetId="0" hidden="1">'反映状況調'!$A$7:$Y$106</definedName>
    <definedName name="Z_E5A6316D_655B_487A_B52F_D265D09C9774_.wvu.FilterData" localSheetId="0" hidden="1">'反映状況調'!$A$7:$Y$106</definedName>
    <definedName name="Z_FD5FE1F1_4BEF_4673_91C9_DA38E66CE8B3_.wvu.FilterData" localSheetId="0" hidden="1">'反映状況調'!$A$7:$Y$106</definedName>
  </definedNames>
  <calcPr fullCalcOnLoad="1"/>
</workbook>
</file>

<file path=xl/sharedStrings.xml><?xml version="1.0" encoding="utf-8"?>
<sst xmlns="http://schemas.openxmlformats.org/spreadsheetml/2006/main" count="1018" uniqueCount="369">
  <si>
    <t>備　　考</t>
  </si>
  <si>
    <t>一般会計</t>
  </si>
  <si>
    <t>－</t>
  </si>
  <si>
    <t>合　　　　　計</t>
  </si>
  <si>
    <t>会計区分</t>
  </si>
  <si>
    <t>項・事項</t>
  </si>
  <si>
    <t>当初予算額</t>
  </si>
  <si>
    <t>要求額</t>
  </si>
  <si>
    <t>差引き</t>
  </si>
  <si>
    <t>Ａ</t>
  </si>
  <si>
    <t>Ｂ</t>
  </si>
  <si>
    <t>Ｂ－Ａ＝Ｃ</t>
  </si>
  <si>
    <t>所見の概要</t>
  </si>
  <si>
    <t>執行額</t>
  </si>
  <si>
    <t>評価結果</t>
  </si>
  <si>
    <t>担当部局庁</t>
  </si>
  <si>
    <t>行政事業レビュー対象　計</t>
  </si>
  <si>
    <t>行政事業レビュー対象外　計</t>
  </si>
  <si>
    <t>事業
番号</t>
  </si>
  <si>
    <t>執行可能額</t>
  </si>
  <si>
    <t>事　　業　　名</t>
  </si>
  <si>
    <t>（単位：百万円）</t>
  </si>
  <si>
    <t>備　考</t>
  </si>
  <si>
    <t>反映内容</t>
  </si>
  <si>
    <t>反映額</t>
  </si>
  <si>
    <t>事業数</t>
  </si>
  <si>
    <t>反映額</t>
  </si>
  <si>
    <t>事業数</t>
  </si>
  <si>
    <t>「縮減」</t>
  </si>
  <si>
    <t>「廃止」</t>
  </si>
  <si>
    <t>特　　　別　　　会　　　計</t>
  </si>
  <si>
    <t>一　　　般　　　会　　　計</t>
  </si>
  <si>
    <t>一般会計　＋　特別会計</t>
  </si>
  <si>
    <t>所　管</t>
  </si>
  <si>
    <t>(単位：事業、百万円）</t>
  </si>
  <si>
    <t>（単位：百万円）</t>
  </si>
  <si>
    <t>縮減</t>
  </si>
  <si>
    <t>合　　　　　計</t>
  </si>
  <si>
    <t>現状通り</t>
  </si>
  <si>
    <t>平成２６年度</t>
  </si>
  <si>
    <t>「執行等
改善」
事業数</t>
  </si>
  <si>
    <t>「執行等
改善」
事業数</t>
  </si>
  <si>
    <t>行政事業レビュー推進チームの所見</t>
  </si>
  <si>
    <t>行政事業レビュー推進チームの所見
（概要）</t>
  </si>
  <si>
    <t>「執行等
改善」
事業数</t>
  </si>
  <si>
    <t>｢廃止｣</t>
  </si>
  <si>
    <t>いずれの施策にも関連しないもの</t>
  </si>
  <si>
    <t>とりまとめコメント（概要）</t>
  </si>
  <si>
    <t>公開プロセス</t>
  </si>
  <si>
    <t xml:space="preserve">最終実施年度 </t>
  </si>
  <si>
    <t>　　　　「前年度新規」：前年度に新規に開始したもの。</t>
  </si>
  <si>
    <t>会計区分</t>
  </si>
  <si>
    <t>（単位：百万円）</t>
  </si>
  <si>
    <t>　</t>
  </si>
  <si>
    <t>外部有識者チェック対象（公開プロセス含む）
※対象となる場合、理由を記載</t>
  </si>
  <si>
    <t>平成２７年度</t>
  </si>
  <si>
    <t>反映状況</t>
  </si>
  <si>
    <t>　　　　「その他」：上記の基準には該当しないが、行政事業レビュー推進チームが選定したもの。</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</si>
  <si>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</si>
  <si>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基金</t>
  </si>
  <si>
    <t>○</t>
  </si>
  <si>
    <t>注２．「執行可能額」とは、補正後予算額から繰越額、移流用額、予備費等を加除した計数である。</t>
  </si>
  <si>
    <t>注４．予備費を使用した場合は「備考」欄にその旨を記載するとともに、金額を記載すること。</t>
  </si>
  <si>
    <t>注１．　該当がない場合は「－」を記載し、負の数値を記載する場合は「▲」を使用する。</t>
  </si>
  <si>
    <t>注１．　該当がない場合は「－」を記載し、負の数値を記載する場合は「▲」を使用する。</t>
  </si>
  <si>
    <t>注１．　該当がない場合は「－」を記載し、負の数値を記載する場合は「▲」を使用する。</t>
  </si>
  <si>
    <t>委託調査</t>
  </si>
  <si>
    <t>補助金等</t>
  </si>
  <si>
    <t>執行
可能額</t>
  </si>
  <si>
    <t>外部有識者コメント</t>
  </si>
  <si>
    <t>平成26年レビューシート番号</t>
  </si>
  <si>
    <t>平成２６年度
補正後予算額</t>
  </si>
  <si>
    <t>平成２８年度</t>
  </si>
  <si>
    <t>平成２７年度新規事業</t>
  </si>
  <si>
    <t>平成２７年度
当初予算額</t>
  </si>
  <si>
    <t>平成２８年度
要求額</t>
  </si>
  <si>
    <t>平成２８年度新規要求事業</t>
  </si>
  <si>
    <t>公開プロセス結果の平成２８年度予算概算要求への反映状況</t>
  </si>
  <si>
    <t>行政事業レビュー点検結果の平成２８年度予算概算要求への反映状況（集計表）</t>
  </si>
  <si>
    <t>平成26年度
実施事業数</t>
  </si>
  <si>
    <t>（参考）
28年度
要求額</t>
  </si>
  <si>
    <t>平成26年度
実施事業数</t>
  </si>
  <si>
    <t>事業開始
年度</t>
  </si>
  <si>
    <t>事業終了
(予定)年度</t>
  </si>
  <si>
    <t>平成２７年行政事業レビュー事業単位整理表兼点検結果の平成２８年度予算概算要求への反映状況調表</t>
  </si>
  <si>
    <t>注３．「反映内容」欄の「廃止」、「縮減」、「執行等改善」、「予定通り終了」、「現状通り」の考え方については、次のとおりである。</t>
  </si>
  <si>
    <t>　　　　「縮減」：行政事業レビューの点検の結果、見直しが行われ平成２８年度予算概算要求において何らかの削減を行うもの。　</t>
  </si>
  <si>
    <t xml:space="preserve">　　　　「執行等改善」：行政事業レビューの点検の結果、平成２８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</si>
  <si>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６年度末までに終了したものや、平成２７年度末で終了を予定していたもので、予定通り事業を終了し平成２８年度予算概算要求において予算要求しないもの。</t>
  </si>
  <si>
    <t>　　　　「現状通り」：行政事業レビューの点検の結果、平成２８年度予算概算要求の金額に反映すべき点及び執行等で改善すべき点がなかったもの。（廃止、縮減、執行等改善及び予定通り終了以外のもの。）</t>
  </si>
  <si>
    <t>　　　　「最終実施年度」：当該年度が事業の最終実施年度又は最終目標年度に当たるもの。</t>
  </si>
  <si>
    <t>　　　　「行革推進会議」：前年のレビューの取組の中で行政改革推進会議による意見の対象となったもの。</t>
  </si>
  <si>
    <t>　　　  「継続の是非」：翌年度予算の概算要求に向けて事業の継続の是非等を判断する必要があるもの。</t>
  </si>
  <si>
    <t>｢廃止｣「縮減｣計</t>
  </si>
  <si>
    <t>｢廃止｣｢縮減｣計</t>
  </si>
  <si>
    <t>　　　　「執行等改善」：行政事業レビューの点検の結果、平成２８年度予算概算要求の金額に反映は行わないものの、明確な廃止年限の設定や執行等の改善を行うもの。</t>
  </si>
  <si>
    <t xml:space="preserve">　　　　　　　　　　　（概算要求時点で「改善事項を実施済み」又は「具体的な改善事項を意思決定済み」となるものに限る。「今後検討」や「～に向けて努める」などのようなものについては含まない。）　
</t>
  </si>
  <si>
    <t>　　　　一般会計と特別会計のそれぞれの事業数を合計した数が「一般会計＋特別会計」欄の事業数と合わない場合がある。</t>
  </si>
  <si>
    <t>注５．「外部有識者チェック対象」欄については、平成27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25年度又は平成26年度の行政事業レビューの取組において外部有識者の点検を受けたものは、それぞれ「平成25年度対象」、「平成26年度対象」と記載する。なお、平成27年度に外部有識者の点検を受ける事業について、平成25年度又は平成26年度にも点検を受けている場合には、選択理由のみを記載する（「前年度新規」、「最終実施年度」、「行革推進会議」、「継続の是非」、「その他」のいずれかを記載）。</t>
  </si>
  <si>
    <t>注２．「行政事業レビュー対象事業数」は、平成２６年度に実施した事業数であり、平成２７年度から開始された事業（平成２７年度新規事業）及び平成２８年度予算概算要求において新規に要求する事業（平成２８年度新規要求事業）は含まれない。</t>
  </si>
  <si>
    <t>注３．「廃止」、「縮減」及び「執行等改善」の考え方については、次のとおりである。</t>
  </si>
  <si>
    <t>注４．　一般会計と特別会計の両会計から構成される事業については、一般会計及び特別会計ともに記入すること。事業によっては、一般会計と特別会計の両会計から構成されているものがあり、</t>
  </si>
  <si>
    <t>注５．「(参考)28年度要求額」は、行政事業レビューシートの作成・公表の対象となる事業（平成２６年度実施事業、平成２７年度新規事業、平成２８年度新規要求事業）の要求合計額である。</t>
  </si>
  <si>
    <t>原子力規制委員会</t>
  </si>
  <si>
    <t>施策名：１．原子力規制行政に対する信頼の確保</t>
  </si>
  <si>
    <t>原子力の安全規制</t>
  </si>
  <si>
    <t>平成23年度</t>
  </si>
  <si>
    <t>平成27年度</t>
  </si>
  <si>
    <t>原子力安全規制情報広聴・広報事業委託費</t>
  </si>
  <si>
    <t>平成16年度</t>
  </si>
  <si>
    <t>平成30年度</t>
  </si>
  <si>
    <t>国際原子力発電安全協力推進事業</t>
  </si>
  <si>
    <t>平成7年度</t>
  </si>
  <si>
    <t>国際原子力機関原子力発電所等安全対策拠出金</t>
  </si>
  <si>
    <t>平成4年度</t>
  </si>
  <si>
    <t>平成31年度</t>
  </si>
  <si>
    <t>経済協力開発機構原子力機関拠出金</t>
  </si>
  <si>
    <t>平成18年度</t>
  </si>
  <si>
    <t>原子力発電安全基盤調査拠出金</t>
  </si>
  <si>
    <t>平成25年度</t>
  </si>
  <si>
    <t>原子力規制庁</t>
  </si>
  <si>
    <t>（項）原子力安全確保費
（大事項）原子力の安全確保に必要な経費</t>
  </si>
  <si>
    <t>エネルギー対策特別会計</t>
  </si>
  <si>
    <t>（項）原子力安全規制対策費
（大事項）原子力の安全規制対策に必要な経費</t>
  </si>
  <si>
    <t>平成25年度対象</t>
  </si>
  <si>
    <t>（項）原子力安全規制対策費
（大事項）原子力の安全規制対策に必要な経費
（項）事務取扱費
（大事項）原子力の安全規制対策に必要な経費</t>
  </si>
  <si>
    <t>平成26年度対象</t>
  </si>
  <si>
    <t>施策名：２．原子力施設等に係る規制の厳正かつ適切な実施</t>
  </si>
  <si>
    <t>放射線障害防止対策</t>
  </si>
  <si>
    <t>昭和33年度</t>
  </si>
  <si>
    <t>平成29年度</t>
  </si>
  <si>
    <t>原子力発電施設等従事者追跡健康調査等委託費</t>
  </si>
  <si>
    <t>平成2年度</t>
  </si>
  <si>
    <t>発電炉運転管理分野（検査・運転管理）の規制高度化研究事業</t>
  </si>
  <si>
    <t>原子力の安全規制（再掲）</t>
  </si>
  <si>
    <t>施策名：３．東京電力福島第一原子力発電所の廃炉に向けた取組の監視等</t>
  </si>
  <si>
    <t>海水腐食評価事業</t>
  </si>
  <si>
    <t>平成26年度</t>
  </si>
  <si>
    <t>バックエンド分野の規制高度化研究</t>
  </si>
  <si>
    <t>使用済燃料等の貯蔵・輸送分野の規制高度化研究</t>
  </si>
  <si>
    <t>平成28年度</t>
  </si>
  <si>
    <t>平成33年度</t>
  </si>
  <si>
    <t>東京電力福島第一原子力発電所の廃棄物管理に係る規制技術基盤整備事業</t>
  </si>
  <si>
    <t>東京電力福島第一原子力発電所事故の分析・評価事業</t>
  </si>
  <si>
    <t>（項）原子力安全規制対策費
（大事項）原子力の安全規制対策に必要な経費
（項）事務取扱費
（大事項）原子力の安全規制対策に必要な経費</t>
  </si>
  <si>
    <t>前年度新規</t>
  </si>
  <si>
    <t>（項）原子力安全規制対策費
（大事項）原子力の安全規制対策に必要な経費               （項）事務取扱費
（大事項）原子力の安全規制対策に必要な経費</t>
  </si>
  <si>
    <t>（項）事務取扱費
（大事項）原子力の安全規制対策に必要な経費</t>
  </si>
  <si>
    <t>26新-0001</t>
  </si>
  <si>
    <t>（項）原子力安全規制対策費
（大事項）原子力の安全規制対策に必要な経費              （項）事務取扱費
（大事項）原子力の安全規制対策に必要な経費</t>
  </si>
  <si>
    <t>26新-0005</t>
  </si>
  <si>
    <t>（項）事務取扱費
（大事項）原子力の安全規制対策に必要な経費</t>
  </si>
  <si>
    <t>26新-0006</t>
  </si>
  <si>
    <t>施策名：４．原子力の安全確保に向けた技術・人材の基盤の構築</t>
  </si>
  <si>
    <t>原子力発電施設等安全調査研究委託費</t>
  </si>
  <si>
    <t>平成24年度</t>
  </si>
  <si>
    <t>原子力保安検査官等訓練設備整備事業委託費</t>
  </si>
  <si>
    <t>平成32年度</t>
  </si>
  <si>
    <t>原子力安全研修事業</t>
  </si>
  <si>
    <t>軽水炉燃材料詳細健全性調査</t>
  </si>
  <si>
    <t xml:space="preserve">                                             　 燃料等安全高度化対策事業
</t>
  </si>
  <si>
    <t xml:space="preserve">                平成29年度
</t>
  </si>
  <si>
    <t xml:space="preserve">                                            　  高経年化技術評価高度化事業
</t>
  </si>
  <si>
    <t>原子力施設の地質構造等調査・研究事業</t>
  </si>
  <si>
    <t>発電炉システム安全設計審査規制高度化研究事業</t>
  </si>
  <si>
    <t>原子力施設耐震・耐津波安全設計審査規制研究事業</t>
  </si>
  <si>
    <t>核燃料サイクル分野の規制高度化研究事業</t>
  </si>
  <si>
    <t>発電炉シビアアクシデント安全設計審査規制高度化研究事業</t>
  </si>
  <si>
    <t>平成28年度</t>
  </si>
  <si>
    <t>地層処分の安全審査に向けた評価手法等の整備</t>
  </si>
  <si>
    <t>平成22年度</t>
  </si>
  <si>
    <t>中間貯蔵設備長期健全性等試験委託費</t>
  </si>
  <si>
    <t>平成17年度</t>
  </si>
  <si>
    <t>放射性廃棄物の処分・放射性物質の輸送等の規制基準整備</t>
  </si>
  <si>
    <t>平成15年度</t>
  </si>
  <si>
    <t>原子炉施設等の規制基準整備事業</t>
  </si>
  <si>
    <t>技術基盤分野の規制高度化研究事業</t>
  </si>
  <si>
    <t>発電炉設計審査分野の規制研究事業</t>
  </si>
  <si>
    <t xml:space="preserve">                  平成28年度
</t>
  </si>
  <si>
    <t>原子力施設等安全解析事業</t>
  </si>
  <si>
    <t>原子力規制高度化研究拠出金（ＮＲＣ等）</t>
  </si>
  <si>
    <t>原子力安全情報に係る基盤整備・分析評価事業</t>
  </si>
  <si>
    <t>火山影響評価知見整備事業</t>
  </si>
  <si>
    <t>原子力規制高度化研究拠出金</t>
  </si>
  <si>
    <t>原子力施設火災防護事業拠出金</t>
  </si>
  <si>
    <t>研修用プラントシミュレータ整備事業委託費</t>
  </si>
  <si>
    <t>国連大学等拠出金（再掲）</t>
  </si>
  <si>
    <t>海水腐食評価事業（再掲）</t>
  </si>
  <si>
    <t>バックエンド分野の規制高度化研究（再掲）</t>
  </si>
  <si>
    <t>使用済燃料等の貯蔵・輸送分野の規制高度化研究　（再掲）</t>
  </si>
  <si>
    <t>燃料デブリ臨界管理評価手法整備事業委託費（再掲）</t>
  </si>
  <si>
    <t>東京電力福島第一原子力発電所の廃棄物管理に係る規制技術基盤整備事業（再掲）</t>
  </si>
  <si>
    <t>東京電力福島第一原子力発電所事故の分析・評価事業（再掲）</t>
  </si>
  <si>
    <t>平成25年度対象
平成26年度対象</t>
  </si>
  <si>
    <t>（項）事務取扱費
（大事項）原子力の安全規制対策に必要な経費</t>
  </si>
  <si>
    <t>（項）原子力安全規制対策費
（大事項）原子力の安全規制対策に必要な経費
（項）事務取扱費
（大事項）原子力の安全規制対策に必要な経費</t>
  </si>
  <si>
    <t>（項）事務取扱費
（大事項）原子力の安全規制対策に必要な経費</t>
  </si>
  <si>
    <t>26新-0002</t>
  </si>
  <si>
    <t>前年度新規
最終実施年度</t>
  </si>
  <si>
    <t>26新-0003</t>
  </si>
  <si>
    <t>26新-0004</t>
  </si>
  <si>
    <t>施策名：５．核セキュリティ対策の強化及び保障措置の着実な実施</t>
  </si>
  <si>
    <t>保障措置の実施に必要な経費</t>
  </si>
  <si>
    <t>昭和52年度</t>
  </si>
  <si>
    <t>保障措置環境分析調査委託費</t>
  </si>
  <si>
    <t>平成8年度</t>
  </si>
  <si>
    <t>大型混合酸化物燃料加工施設保障措置試験研究委託費</t>
  </si>
  <si>
    <t>平成13年度</t>
  </si>
  <si>
    <t>国際原子力機関保障措置拠出金</t>
  </si>
  <si>
    <t>昭和61年度</t>
  </si>
  <si>
    <t>原子力発電施設等核物質防護対策</t>
  </si>
  <si>
    <t>国際原子力機関原子力発電所等安全対策拠出金（再掲）</t>
  </si>
  <si>
    <t>施策名：６．原子力災害対策及び放射線モニタリングの充実</t>
  </si>
  <si>
    <t>原子力艦寄港地放射能影響予測システムの整備</t>
  </si>
  <si>
    <t>昭和32年度</t>
  </si>
  <si>
    <t>放射能調査研究に必要な経費</t>
  </si>
  <si>
    <t>緊急時対策総合支援システム整備等委託費</t>
  </si>
  <si>
    <t>昭和57年度</t>
  </si>
  <si>
    <t>環境放射能水準調査等委託費</t>
  </si>
  <si>
    <t>昭和50年度</t>
  </si>
  <si>
    <t>海洋環境放射能総合評価委託費</t>
  </si>
  <si>
    <t>昭和58年度</t>
  </si>
  <si>
    <t>原子力防災専門人材育成事業委託費</t>
  </si>
  <si>
    <t>避難指示区域等における環境放射線モニタリング推進事業委託費</t>
  </si>
  <si>
    <t>環境放射線モニタリング国際動向調査等委託費</t>
  </si>
  <si>
    <t>放射線監視等交付金</t>
  </si>
  <si>
    <t>昭和49年度</t>
  </si>
  <si>
    <t>原子力発電施設等緊急時対策技術等</t>
  </si>
  <si>
    <t>放射能測定の充実</t>
  </si>
  <si>
    <t>原子力災害時における医療体制の実効性確保等事業委託費</t>
  </si>
  <si>
    <t>実効性のある緊急時モニタリングの体制整備</t>
  </si>
  <si>
    <t>原子力防災分野の規制高度化研究事業（再掲）</t>
  </si>
  <si>
    <t>（項）放射能調査研究費
（大事項）放射能調査研究に必要な経費</t>
  </si>
  <si>
    <t>26新-0007</t>
  </si>
  <si>
    <t>26新-0008</t>
  </si>
  <si>
    <t>施策名：２．原子力施設等に係る規制の厳正かつ適切な実施</t>
  </si>
  <si>
    <t>原子力防災分野の規制調査研究事業</t>
  </si>
  <si>
    <t>27新-0002</t>
  </si>
  <si>
    <t>軽水炉の事故時熱流動調査委託費</t>
  </si>
  <si>
    <t>27新-0003</t>
  </si>
  <si>
    <r>
      <rPr>
        <strike/>
        <sz val="11"/>
        <rFont val="ＭＳ ゴシック"/>
        <family val="3"/>
      </rPr>
      <t xml:space="preserve">
</t>
    </r>
    <r>
      <rPr>
        <sz val="11"/>
        <rFont val="ＭＳ ゴシック"/>
        <family val="3"/>
      </rPr>
      <t xml:space="preserve">燃料デブリの臨界評価手法の整備事業
</t>
    </r>
  </si>
  <si>
    <t>エネルギー対策特別会計電源開発促進勘定</t>
  </si>
  <si>
    <t>・ 成果実績や活動実績が目標ないし見込みに見合っていると自己評価しているが、成果指標においてもまた前年度前倒しとしている活動指標についても未達の指標があり、不用率が大きい理由と整合がとれていない。不用率が大きい理由が、ＪＮＥＳが原子力規制委員会に統合したことに伴う事業内容の精査結果であるならば、その旨を明確にわかりやすく説明すること。
・ 平成２７年度予算は前年度に比して大幅に減額したとのことであるが、平成２６年度執行額に比べれば約２倍の増額となっている。平成２７年度に新たな活動を行う要素があるならば、活動指標を新規に加える必要がある。
・ 予算要求時の見積りを厳格に行い、効率的かつ適切な成果が得られるよう業務を執行すること。</t>
  </si>
  <si>
    <t>・ 平成２７年度に別事業であるデブリ事業を本事業に統合して予算を増額しているならば、統合内容を明瞭に説明した上で、その分の活動指標を加えるなど、これまでの経緯をわかりやすく説明すべきである。
・ 成果実績や活動実績が目標ないし見込みに見合っていると自己評価しているが、達成状況は未達であり、不用率が大きい理由と整合がとれていない。不用率が大きい理由が状況変化に因るものであるならば、その旨を具体的にわかりやすく説明すること。
・ 予算要求時の見積りを厳格に行い、効率的かつ適切な成果が得られるよう業務を執行すること。</t>
  </si>
  <si>
    <t>・ 本事業は極めて社会的関心が高い事業である。不用率が低い要因として事業遂行上の外部環境に制約（線量が高くて内部に入れない等）があったとしても、少しでも早く前進させるよう、万全を期すこと。
・ 平成２７年度に単位当たりコストが増加見込みである理由について、事業内容の質的向上が背景にあるならば、その旨をわかりやすく説明すること。</t>
  </si>
  <si>
    <t>・ 火山モニタリングのための地殻変動シミュレーションモデルに係るアウトカムについて、よりわかりやすく具体的に設定すべきである。
・ 平成２６年度の活動指標と平成２７年度の活動指標の内容が異なるならば、それぞれを分けて整理の上、よりわかりやすく具体的に説明すべきである。
・ 気象庁等の他機関と密に連携を図り、効果的・効率的な事業実施を図ること。</t>
  </si>
  <si>
    <t>・ 事業の必要性及び原子力規制委員会で実施する必要性を、よりわかりやすく説明すること。
・ 測定法に係るこれまでの経緯を踏まえつつ、効率的かつ適切な成果が得られるよう業務を執行すること。</t>
  </si>
  <si>
    <t>・ 平成２６年度執行率が０であることを踏まえ、不用率が大きい理由の中で執行が追い付かなかった理由等の自己評価をすること。
・ 緊急時モニタリング体制整備に係る箇所付けの当初見込みが甘かったことを踏まえ、事業が執行されなかった原因をしっかりと分析した上で、意図した成果が得られるよう、計画性をもって、効率的かつ適切に業務を執行すること。</t>
  </si>
  <si>
    <t>・ より適切に研修効果を測ることができるよう、受講者による自己評価だけでなく、第三者的な評価の仕組みを導入すべきであり、成果目標についても、その視点を踏まえた指標を設定すべきである。
・ 不用率が大きい理由について、わかりやすく説明すること。</t>
  </si>
  <si>
    <t>・ 成果目標については、原子力災害ではなく、事故・トラブルの抑止に関連する指標を掲げる方がより事業の趣旨に適している。
・ 定量的な目標を設定できない場合でも、原子炉主任技術者試験に係る免状交付実績は重要なアウトカムであり、時系列的に記載すべきである。
・ 原子炉主任技術者試験に係る活動指標について、前年度実績を翌年度活動見込とするのではなく、実態に即した前向きな見直しを行うこと。</t>
  </si>
  <si>
    <t>・ 予算要求時の見積りを厳格に行い、スピード感をもって、効率的かつ適切な成果が得られるよう業務を執行すること。</t>
  </si>
  <si>
    <t>・ 成果目標については、事業で得られた内容を組織内部における活用にとどめることなく、学会発表等により社会的共有・波及を図る観点で見直すこと。</t>
  </si>
  <si>
    <t>・ 成果目標については、「審査に活用する」ことのみならず、こうした活動を通じて安全性の更なる向上に資する視点も明示すべきである。
・ 優先度及び単位当たりコスト等の水準に係る自己点検については、平成２６年度時点の評価を実施すること。
・ 平成２７年度見込のコストが平成２６年度に比して大幅増であることについて、実施内容が大幅に増えるのであれば、活動指標を分けて整理すべきである。
・ 競争性の確保に係る自己点検においては、随意契約の理由を「本事業の性質上」だけでなく、よりわかりやすく説明すること。
・ 再委託先の落札率が非公表とされていることについて、国費事業の透明性確保の観点から、今年度事業以降に係る行政事業レビューにおいては、原則公表すること。</t>
  </si>
  <si>
    <t>・ 優先度に係る自己点検については、平成２６年度時点の評価を実施すること。
・ 平成２６年度に一部実施を見送った試験について、予実分析をしっかりと行った上で、予算要求時の見積りを厳格に行い、スピード感をもって、効率的かつ目標最終年度に意図した成果が得られるよう、適切に業務を執行すること。</t>
  </si>
  <si>
    <t>・ 優先度に係る自己点検については、平成２６年度時点の評価を実施すること。
・ 成果指標として設定されている知見数については、年度毎に目標を設定するのではなく、目標年度における知見の累積総数を指標とすべきである。
・ 得られる成果及びコストに留意しつつ、適切に事業を執行すること。
・ 拠出した事業の執行状況、成果について、国民にわかりやすく説明すること。</t>
  </si>
  <si>
    <t>・ 拠出した事業の執行状況、成果について、国民にわかりやすく説明すること。</t>
  </si>
  <si>
    <t>・ 成果物の活用に係る自己点検については、例えば、講師経験職員の知識レベルの向上、研修相手国との費用負担に関する調整状況の進捗など、平成２６年度時点の評価をより具体的に説明すべきである。
・ 事業の有効性の意味でも、アクセス停止中であるウェブサイト更新手続は、急ぎ完成する必要がある。
・ 平成２６年度に単位当たりコストが上昇した理由について、明示すること。</t>
  </si>
  <si>
    <t>・ 代替目標、代替指標については、コールセンターへの受付件数が減少することを肯定するかのような誤解を招きかねず、指標として不適切である。原子力規制行政の情報発信に係る満足度等のアンケート結果など、より適切な指標をもって評価がなされるべきである。
・ 本事業により得られた成果を十分に活用すること。</t>
  </si>
  <si>
    <t> 成果目標でいう原子力災害医療体制の整備については、各テーマにおいて、どのような状況が整えば整備されたと認めることができるのか、その与件を明確にしたうえで、原子力災害医療政策全体の中での本事業の位置付け及び最終目標年度（平成２９年度）までのアクションプランを、福島原子力事故の実績を教訓として参考に、抜本的に再定義・再設定し、これに合うアウトカムとアウトプットの合理的な体系化・各年度における達成度の見える化を抜本的にかつ早急に検討すべき。
 原子力災害対策については、国民に深く関わる政策分野であり、スピード感をもって計画的に進めるとともに、分かり易い情報を国民に積極的に提供していくべき。
 本事業における各テーマは、①原子力災害医療体制の整備、②研修カリキュラムの見直し、③人材の育成など、それぞれ複雑な要素の絡み合った事業。全体を抜本的に見直すとともに、予算を厳格に見積もって、事業を再構築すべき。
 各地域の体制整備を支援する内閣府との連携はもとより、厚生労働省とも連携して感染症指定医療機関のノウハウ等を活用するなど、事業効率の向上を図るべき。</t>
  </si>
  <si>
    <t> 成果については、学協会規格への取り込みなどによって民間事業者の取組に反映させるとともに、諸外国と共有の上、各国の安全対策の向上に貢献することも政策的な目標とすべき。
 こうした指標の定量化は難しいという面があるが、代替指標の設定も視野に入れつつ、年度ごとにきめ細かくプロセス評価を行うことができる仕組みが必要。
 どのような研究成果・判断基準が審査に活用されてきたのか、一層の明確化・透明性の確保を図り、国費投入に係る説明責任を全うすべき。また、審査に活用した結果を踏まえ、更に高度化すべきテーマの検証を行うなどして、今後の事業に生かしていくべき。
 本事業における加速劣化試験による検証だけではなく、既に廃炉が決まった商業炉の材料から実データを得て突合・検証するなど、実験データの更なる信頼性確保を図るべき。
 競争性・効率性の向上を図る観点から、仕様書の見直しやテーマの包括化・細分化等を検討すべき。
 政策体系における事業の位置付けを踏まえた上で、スピード感をもって執行にあたるべき。</t>
  </si>
  <si>
    <t>-</t>
  </si>
  <si>
    <t>事業内容の一部改善</t>
  </si>
  <si>
    <t>外部有識者コメントを踏まえ、適切に対応すること。</t>
  </si>
  <si>
    <t>終了予定</t>
  </si>
  <si>
    <t>予定通り終了</t>
  </si>
  <si>
    <t>・ 外部有識者コメントを踏まえ、適切に対応すること。</t>
  </si>
  <si>
    <t>・ 競争性の確保に留意しつつ、引き続き、効率的な執行を行うこと。</t>
  </si>
  <si>
    <t>・ 拠出した事業の執行状況、成果について、国民にわかりやすく説明すること。</t>
  </si>
  <si>
    <t>執行等改善</t>
  </si>
  <si>
    <t>・ 行政事業レビュー推進チームの所見を踏まえ、仕様書の更なる具体化、入札公告期間を十分に確保することなどに留意しつつ、引き続き、効率的な執行を行っていく。</t>
  </si>
  <si>
    <t>・ 外部有識者のコメントを踏まえ、代替目標・指標の見直しを行った。
・ また、今年度末に予定されている最終的な調査結果報告書について、原子力規制委員会の広報の充実に向けてしっかりと活用していく。</t>
  </si>
  <si>
    <t>・ 行政事業レビュー推進チームの所見を踏まえ、仕様書の更なる具体化、入札公告期間を十分に確保することなどに留意しつつ、引き続き、効率的な執行を行っていく。</t>
  </si>
  <si>
    <t>・ 外部有識者コメントを踏まえ、成果目標の見直しを行った。</t>
  </si>
  <si>
    <t>・ 競争性の確保に留意しつつ、引き続き、効率的な執行を行うこと。</t>
  </si>
  <si>
    <t>・ 行政事業レビュー推進チームの所見を踏まえ、仕様書の更なる具体化、入札公告期間を十分に確保することなどに留意しつつ、引き続き、効率的な執行を行っていく。
・ なお、事業が順調に進捗してきたことから、平成28年度は要求減とした。</t>
  </si>
  <si>
    <t>平成26年度限りで終了。</t>
  </si>
  <si>
    <t>平成26年度限りで終了。</t>
  </si>
  <si>
    <t>・ 優先度に係る自己点検については、平成２６年度時点の評価を実施すること。
・ 再委託先の落札率が非公表とされていることについて、国費事業の透明性確保の観点から、今年度事業以降に係る行政事業レビューにおいては、原則公表すること。</t>
  </si>
  <si>
    <t>・ 平成26年度の不用率が大きいことから、予算要求時の見積りを厳格に行うことが必要。
・ 一方、専門機関である原子力規制委員会においては、職員のスキルアップが極めて重要であり、受講者数が見込を下回っていることは問題。
・ 受講者数の増に向けた方策を検討し、競争性の確保に留意しつつ、本事業の有効性の向上に万全を期すこと。</t>
  </si>
  <si>
    <t>・ 引き続き、効率的な執行を行うこと。</t>
  </si>
  <si>
    <t>・ 引き続き、効率的な執行を行う。</t>
  </si>
  <si>
    <t>・ 事業進捗の遅れを取り戻し、最終目標年度までに適切な成果が得られるよう、スピード感をもって執行にあたること。</t>
  </si>
  <si>
    <t>・ 平成26年度の不用率が大きいことから、予算要求時の見積りを厳格に行うこと。
・ 競争性の確保に留意しつつ、引き続き、効率的な執行を行うこと。</t>
  </si>
  <si>
    <t>・ 行政事業レビュー推進チームの所見を踏まえ、最終目標年度までに適切な成果が得られるよう、事業進捗の加速化を図るべく、要求増とした。</t>
  </si>
  <si>
    <t>・ 平成26年度の不用率が大きいことから、予算要求時の見積りを厳格に行うこと。</t>
  </si>
  <si>
    <t>・ 平成26年度の不用率が大きいことから、予算要求時の見積りを厳格に行うこと。
・ 事業進捗の遅れを取り戻し、最終目標年度までに適切な成果が得られるよう、競争性の確保に留意しつつ、スピード感をもって執行にあたること。</t>
  </si>
  <si>
    <t>・ 行政事業レビュー推進チームの所見を踏まえ、平成26年度の不用率が大きいことから、予算要求時の見積りを厳格に行った一方で、最終目標年度までに適切な成果が得られるよう、事業進捗の加速化を図るべく、要求増とした。
・ また、仕様書の更なる具体化、入札公告期間を十分に確保することなどに留意しつつ、スピード感をもって効率的な執行を行っていく。</t>
  </si>
  <si>
    <t>平成26年度限りで終了。</t>
  </si>
  <si>
    <t>・ 平成26年度の不用率が大きいことから、予算要求時の見積りを厳格に行うこと。
・ 事業進捗の遅れを取り戻し、最終目標年度までに適切な成果が得られるよう、競争性の確保に留意しつつ、スピード感をもって執行にあたること。</t>
  </si>
  <si>
    <t>・ 行政事業レビュー推進チームの所見を踏まえ、平成26年度の不用率が大きいことから、予算要求時の見積りを厳格に行った一方で、最終目標年度までに適切な成果が得られるよう、事業進捗の加速化を図るべく、要求増とした。
・ また、仕様書の更なる具体化、入札公告期間を十分に確保することなどに留意しつつ、スピード感をもって効率的な執行を行っていく。</t>
  </si>
  <si>
    <t>・ 行政事業レビュー推進チームの所見を踏まえ、仕様書の更なる具体化、入札公告期間を十分に確保することなどに留意しつつ、引き続き、効率的な執行を行っていく。</t>
  </si>
  <si>
    <t>原子力防災分野の規制高度化研究事業</t>
  </si>
  <si>
    <t>・ 平成26年度の不用率が大きいことから、予算要求時の見積りを厳格に行うこと。
・ 競争性の確保に留意しつつ、引き続き、効率的な執行を行うこと。</t>
  </si>
  <si>
    <t>・ 行政事業レビュー推進チームの所見を踏まえ、成果実績及び活動実績に係る自己点検の見直しを行った。</t>
  </si>
  <si>
    <t>・ 引き続き、効率的な執行を行う。</t>
  </si>
  <si>
    <t>・ 引き続き、効率的な執行を行うこと。</t>
  </si>
  <si>
    <t>事業全体の抜本的な改善</t>
  </si>
  <si>
    <t>・ Ｊ－ＭＯＸの建設工事の進捗が遅れていることから、当該施設の進捗等を踏まえた現実的な計画を立て、予算要求時の見積りを厳格に行うこと。</t>
  </si>
  <si>
    <t>・ 行政事業レビュー推進チームの所見を踏まえ、Ｊ－ＭＯＸの建設工事の進捗を踏まえた現実的な計画を検討し、平成28年度は大幅な要求減とした。</t>
  </si>
  <si>
    <t>・ 平成26年度の不用率が大きいことから、予算要求時の見積りを厳格に行うこと。
・ 最終目標年度までに適切な成果が得られるよう、競争性の確保に留意しつつ、スピード感をもって執行にあたること。</t>
  </si>
  <si>
    <t>・ 行政事業レビュー推進チームの所見を踏まえ、予算要求時の見積りを厳格に行った。
・ また、最終目標年度までに適切な成果が得られるよう、米国エネルギー省との調整等に万全を期すとともに、仕様書の更なる具体化、入札公告期間を十分に確保することなどに留意しつつ、スピード感をもって執行を行っていく。</t>
  </si>
  <si>
    <t>・ 緊急時迅速放射能影響予測ネットワークシステムの運用に係る原子力災害対策指針の改定を踏まえ、事業内容の見直しを行うこと。
・ 競争性の確保に留意しつつ、引き続き、効率的な執行を行うこと。</t>
  </si>
  <si>
    <t>・ 緊急時迅速放射能影響予測ネットワークシステムの運用に係る原子力災害対策指針の改定を踏まえ、当該運用経費を大幅に縮減することとした。
・ また、行政事業レビュー推進チームの所見を踏まえ、仕様書の更なる具体化、入札公告期間を十分に確保することなどに留意しつつ、引き続き、効率的な執行を行っていく。</t>
  </si>
  <si>
    <t>・ 事業進捗の遅れを取り戻し、最終目標年度までに適切な成果が得られるよう、競争性の確保に留意しつつ、スピード感をもって執行にあたること。</t>
  </si>
  <si>
    <t>・ 行政事業レビュー推進チームの所見を踏まえ、最終目標年度までに適切な成果が得られるよう、事業進捗の加速化を図るべく、要求増とした。
・ また、仕様書の更なる具体化、入札公告期間を十分に確保することなどに留意しつつ、スピード感をもって執行を行っていく。</t>
  </si>
  <si>
    <t>・ 外部有識者コメントを踏まえ、国費投入の必要性に係る自己点検の見直しを行った。
・ また、測定法に係るこれまでの経緯を踏まえつつ、効率的かつ適切な成果が得られるよう執行を行っていく。</t>
  </si>
  <si>
    <t>廃止</t>
  </si>
  <si>
    <t>・ 外部有識者コメントを踏まえ、適切に対応すること。</t>
  </si>
  <si>
    <t>-</t>
  </si>
  <si>
    <t>事業内容の一部改善：５名
現状通り：１名</t>
  </si>
  <si>
    <t>事業全体の抜本的な改善：２名
事業内容の一部改善：４名</t>
  </si>
  <si>
    <t>・ 競争性の確保に留意しつつ、引き続き、効率的な執行を行うこと。</t>
  </si>
  <si>
    <t>国連大学拠出金</t>
  </si>
  <si>
    <t>平成２８年度より、「発電炉運転管理分野（検査・運転管理）の規制高度化研究事業」から「発電炉運転管理分野（検査・運転管理）の規制高度化事業」へ名称を変更</t>
  </si>
  <si>
    <t>平成28年度より「火山影響評価知見整備事業」から「火山影響評価に係る研究事業」へ名称変更</t>
  </si>
  <si>
    <t>平成２８年度より、「原子力防災分野の規制高度化研究事業」から「原子力災害対策実効性向上等調査研究事業」へ名称を変更</t>
  </si>
  <si>
    <t>平成28年度より、「軽水炉燃材料詳細健全性調査」から「軽水炉照射材料健全性評価研究」へ名称変更</t>
  </si>
  <si>
    <t>左欄「平成27年度当初予算額」については、平成26年度補正後予算額のうち平成27年度に繰越しした額を記載。</t>
  </si>
  <si>
    <t>予定通り終了</t>
  </si>
  <si>
    <t>・左欄「平成27年度当初予算額」については、平成26年度補正後予算額のうち平成27年度に繰越しした額を記載。
・平成２８年度より、「実効性のある緊急時モニタリングの体制整備」から「緊急時モニタリングの体制整備事業」へ名称を変更。</t>
  </si>
  <si>
    <t>・ 外部有識者コメントを踏まえ、成果指標並びに優先度、成果実績及び活動実績に係る自己点検の見直しを行った。
・ また、得られる成果及びコストに留意しつつ、適切に執行を行っていく。</t>
  </si>
  <si>
    <t>・ 外部有識者コメントを踏まえ、成果実績及び活動実績に係る自己点検の見直しを行った。</t>
  </si>
  <si>
    <t>本事業は、平成２８年度予算要求に係る検討の結果、発電炉設計審査分野の規制研究事業に統合することとしたため、事業終了年度を平成３１年度から平成２７年度に変更することとした。</t>
  </si>
  <si>
    <t>・ 本事業は、平成32年度を事業の見直し年度として継続することとし、外部有識者のコメントも踏まえつつ、成果目標・指標、代替目標・指標、活動指標の見直しを行った。</t>
  </si>
  <si>
    <t>平成28年度より、「原子力の安全規制」から「試験研究炉等の原子力の安全規制」へ名称を変更するとともに、核セキュリティ対策に係る事業は「試験研究炉等の核セキュリティ対策」として事業を切り分ける。</t>
  </si>
  <si>
    <t>・ 本事業は、平成32年度を事業の見直し年度として継続することとし、外部有識者のコメントも踏まえつつ、成果物の活用及び単位当たりコストに係る自己点検の見直しを行った。
・ また、アクセス停止中のウェブサイトについては、早期稼働を目指し、今年度中に更新させる予定である。</t>
  </si>
  <si>
    <t>・ 本事業は、平成32年度を事業の見直し年度として継続することとし、外部有識者のコメントも踏まえつつ、不用率、成果実績及び活動実績に係る自己点検の見直しを行った。
・ また、平成２６年度の不用率が大きいことを踏まえ、予算要求時の見積りを厳格に行った一方で、平成２８年度は、検査に必要な情報のデータベースシステムの整備が必要不可欠であり、これにかかる経費を計上した結果として、要求増となった。</t>
  </si>
  <si>
    <t>・ 外部有識者のコメントを踏まえ、成果目標、優先度・競争性・単位当たりコストに係る自己点検の見直しを行った。
・ なお、再委託先の落札率については、今年度事業以降に係る行政事業レビューにおいて原則公表することとしている。</t>
  </si>
  <si>
    <t>・ 外部有識者のコメントを踏まえ、別事業との統合について備考欄で明瞭に説明するとともに、活動指標や成果実績及び活動実績に係る自己点検の見直しを行った。
・ また、平成26年度の不用率が大きいことを踏まえ、予算要求時の見積りを厳格に行った一方で、平成27年度及び平成28年度からは、燃料デブリの処理・処分及び事故プラント廃棄物の限定再利用における検討の実施が必要不可欠であり、これにかかる経費を計上した結果として、要求増となった。</t>
  </si>
  <si>
    <t>・ 外部有識者コメントを踏まえ、単位当たりコストについてより分かりやすい説明となるよう自己点検の再評価を行った。２７年度の予算執行に当たっても単位当たりコストについて、事業内容を踏まえて分かりやすい説明をしていく。
・ また、本事業を少しでも早く前進させることができるよう、計画的かつ効率的な執行を行っていく。</t>
  </si>
  <si>
    <t>・ 行政事業レビュー推進チームの所見を踏まえ、入札公告期間の長期化、説明会参加への広範な呼びかけ等の工夫を行うなど、引き続き、効率的な執行を行っていく。</t>
  </si>
  <si>
    <t>・ 行政事業レビュー推進チームの所見を踏まえ、予算要求時の見積りを厳格に行った一方で、平成28年度は、平成27年度に整備する研修用プラントシミュレータを活用した研修の実施など、受講者数増に向けた取組を本格的に行っていく。
・ また、入札公告期間の長期化、説明会参加への広範な呼びかけ等を念頭に、効率的な執行を行っていく。</t>
  </si>
  <si>
    <t>・ 本事業は、平成31年度を事業の見直し年度として継続することとし、外部有識者のコメントも踏まえつつ、優先度に係る自己点検の見直しを行った。
・ なお、再委託先の落札率については、今年度事業以降に係る行政事業レビューにおいて原則公表することとしている。</t>
  </si>
  <si>
    <t>・ 本事業は、平成30年度を事業の見直し年度として継続することとし、外部有識者コメントも踏まえつつ、活動指標の見直しを行った。
・ 年度ごとにきめ細かくプロセス評価を行うことができる仕組みとして、従来より行ってきた外部有識者からの意見聴取を継続して行っていく。
・ 審査実績を踏まえて高度化すべきテーマを検証するとともに、廃炉が決まった商業炉の材料から実データを得て検証する研究について、必要性や実施の可否を検討し、今後の計画に取り込むこととする。
・ 審査の過程において、新たに生じるニーズを普段から収集・活用するとともに、競争性・効率性の確保に留意しつつ、スピード感をもって執行を行っていく。
・ なお、事業が順調に進捗してきたことから、全体として、平成28年度は要求減とした。</t>
  </si>
  <si>
    <t>・ 外部有識者コメントを踏まえ、優先度に係る自己点検の見直しを行った。
・ また、平成26年度の不用率が大きいことを踏まえ、予算要求時の見積りを厳格に行った一方で、平成28年度は、使用済燃料を用いた照射後試験施設での予備試験等の実施が必要不可欠であり、これにかかる経費を計上した結果として、増額要求することとした。</t>
  </si>
  <si>
    <t>・ 行政事業レビュー推進チームの所見を踏まえ、平成26年度の不用率が大きいことから、予算要求時の見積りを厳格に行った一方で、平成28年度は、衝撃荷重に関する試験を含む研究の実施が必要不可欠であり、これにかかる経費を計上した結果として、ほぼ前年度同額要求となった。
・ また、仕様書の更なる具体化、入札公告期間を十分に確保することなどに留意しつつ、引き続き、効率的な執行を行っていく。</t>
  </si>
  <si>
    <t>・ 行政事業レビュー推進チームの所見を踏まえ、平成26年度の不用率が大きいことから、予算要求時の見積りを厳格に行った一方で、平成28年度は、火災PRAに係る研究の拡充が必要不可欠であり、これにかかる経費を計上した結果として、ほぼ前年度同額要求となった。
・ また、仕様書の更なる具体化、入札公告期間を十分に確保することなどに留意しつつ、引き続き、効率的な執行を行っていく。</t>
  </si>
  <si>
    <t>・ 外部有識者コメントを踏まえ、平成26年度の不用率が大きいことから、予算要求時の見積りを厳格に行った一方で、平成28年度は、屋内退避による防護効果研究の実施が必要不可欠であり、これにかかる経費を計上した結果として、要求増となった。
・ また、スピード感をもって、効率的かつ適切な成果が得られるよう執行を行っていく。</t>
  </si>
  <si>
    <t>・ 行政事業レビュー推進チームの所見を踏まえ、平成26年度の不用率が大きいことから、予算要求時の見積りを厳格に行った。一方で、事業の更なる効率化を図るべく、軽水炉の事故時熱流動調査委託費を本事業に移管することとし、要求増とした。
・ また、仕様書の更なる具体化、入札公告期間を十分に確保することなどに留意しつつ、スピード感をもって効率的な執行を行っていく。</t>
  </si>
  <si>
    <t>・ 行政事業レビュー推進チーム所見を踏まえ、平成26年度の不用率が大きいことから、予算要求時の見積りを厳格に行い、事業に必要な経費を計上した。</t>
  </si>
  <si>
    <t>・ 行政事業レビュー推進チームの所見を踏まえ、平成26年度の不用率が大きいことから、予算要求時の見積りを厳格に行い、業務内容を必要不可欠なものに絞り込む等の改善を行った。
・ また、仕様書の更なる具体化、入札公告期間を十分に確保することなどに留意しつつ、引き続き、効率的な執行を行っていく。</t>
  </si>
  <si>
    <t>・ 本事業は、平成30年度を事業の見直し年度として継続することとし、外部有識者コメントも踏まえつつ、成果目標・指標及び活動指標の見直しを行った。
・ 引き続き、気象庁等の他機関と密に連携を図り、効果的・効率的な執行を行っていく。</t>
  </si>
  <si>
    <t>平成30年度</t>
  </si>
  <si>
    <t>・ 本事業は、平成31年度を事業の見直し年度として継続することとし、外部有識者コメントも踏まえつつ、不用率に係る自己点検の見直しを行った。
・ また、より適切な研修効果の測定については、評価の仕組み等の検討を進めているところであり、今後その結果に基づき、平成31年度を目標とする成果指標等の見直しを行っていく。</t>
  </si>
  <si>
    <t>・ 外部有識者コメントを踏まえ、事業概要、成果目標・指標及び活動指標の見直しを行った。
・ また、本事業ではこれまで東京電力福島第一原子力発電所事故の教訓を踏まえ、医療体制の検討を行うことを主たるテーマとしてきたが、今後は、改正された原子力災害対策指針に基づいた新たな枠組みの下で制度運用を行っていくことが必要。
・ このため、本事業は、平成２７年度でもって終了する。
・ その際は、厚生労働省とも連携して感染症指定医療機関のノウハウ等を活用するなど、スピード感をもって計画的かつ効率的な執行を行っていく。
・ また、地域住民において当該制度がしっかりと浸透することができるよう、内閣府や地元自治体等と連携していく。</t>
  </si>
  <si>
    <r>
      <t>平成</t>
    </r>
    <r>
      <rPr>
        <sz val="7.7"/>
        <rFont val="ＭＳ ゴシック"/>
        <family val="3"/>
      </rPr>
      <t>27年度</t>
    </r>
  </si>
  <si>
    <t>・ 緊急時モニタリング体制整備に係る計画の見直しを行い、本事業は、平成32年度を事業の見直し年度として継続することとし、外部有識者コメントも踏まえつつ、成果目標・指標及び活動指標や不用率に係る自己点検の見直しを行った。
・ 意図した成果が得られるよう、計画性をもって、効率的かつ適切に執行を行っていく。</t>
  </si>
  <si>
    <t>施策名：１．原子力規制行政に対する信頼の確保</t>
  </si>
  <si>
    <t>施策名：１．原子力規制行政に対する信頼の確保</t>
  </si>
  <si>
    <t>施策名：２．原子力施設等に係る規制の厳正かつ適切な実施</t>
  </si>
  <si>
    <t>-</t>
  </si>
  <si>
    <t>施策名：３．東京電力福島第一原子力発電所の廃炉に向けた取組の監視等</t>
  </si>
  <si>
    <t>施策名：４．原子力の安全確保に向けた技術・人材の基盤の構築</t>
  </si>
  <si>
    <t>施策名：５．核セキュリティ対策の強化及び保障措置の着実な実施</t>
  </si>
  <si>
    <t>施策名：５．核セキュリティ対策の強化及び保障措置の着実な実施</t>
  </si>
  <si>
    <t>施策名：６．原子力災害対策及び放射線モニタリングの充実</t>
  </si>
  <si>
    <t>原子力規制人材育成事業</t>
  </si>
  <si>
    <t>（項）原子力安全確保費
（大事項）原子力の安全確保に必要な経費</t>
  </si>
  <si>
    <t>原子力災害時医療実効性確保等事業</t>
  </si>
  <si>
    <t>航空機モニタリング運用技術の確立等委託費</t>
  </si>
  <si>
    <t>-</t>
  </si>
  <si>
    <t>（項）原子力安全規制対策費
（大事項）原子力の安全規制対策に必要な経費</t>
  </si>
  <si>
    <t>施策名：６．原子力災害対策及び放射線モニタリングの充実</t>
  </si>
  <si>
    <t>新27-0001</t>
  </si>
  <si>
    <t>新27-0002</t>
  </si>
  <si>
    <t>新28-0001</t>
  </si>
  <si>
    <t>新28-0002</t>
  </si>
  <si>
    <t>新28-0003</t>
  </si>
  <si>
    <t>（項）電源利用対策費
（大事項）電源利用対策に必要な経費</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</si>
</sst>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000000_);[Red]\(0.000000\)"/>
    <numFmt numFmtId="187" formatCode="0.000_);[Red]\(0.000\)"/>
    <numFmt numFmtId="188" formatCode="0.0000000_);[Red]\(0.0000000\)"/>
    <numFmt numFmtId="189" formatCode="0.00000000_);[Red]\(0.00000000\)"/>
    <numFmt numFmtId="190" formatCode="0.00000_);[Red]\(0.00000\)"/>
    <numFmt numFmtId="191" formatCode="0.0000_);[Red]\(0.0000\)"/>
    <numFmt numFmtId="192" formatCode="0.00_);[Red]\(0.00\)"/>
    <numFmt numFmtId="193" formatCode="0.0_);[Red]\(0.0\)"/>
    <numFmt numFmtId="194" formatCode="0_);[Red]\(0\)"/>
    <numFmt numFmtId="195" formatCode="#,##0;&quot;△ &quot;#,##0"/>
    <numFmt numFmtId="196" formatCode="_ * #,##0.000_ ;_ * &quot;▲&quot;#,##0_ ;_ * &quot;-&quot;_ ;_ @_ "/>
    <numFmt numFmtId="197" formatCode="#,##0.000;&quot;△ &quot;#,##0.000"/>
  </numFmts>
  <fonts count="55">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b/>
      <sz val="14"/>
      <name val="ＭＳ ゴシック"/>
      <family val="3"/>
    </font>
    <font>
      <sz val="9"/>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9"/>
      <name val="ＭＳ Ｐゴシック"/>
      <family val="3"/>
    </font>
    <font>
      <strike/>
      <sz val="11"/>
      <name val="ＭＳ ゴシック"/>
      <family val="3"/>
    </font>
    <font>
      <sz val="10"/>
      <name val="ＭＳ ゴシック"/>
      <family val="3"/>
    </font>
    <font>
      <sz val="14"/>
      <name val="ＭＳ ゴシック"/>
      <family val="3"/>
    </font>
    <font>
      <sz val="7.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thin"/>
      <bottom style="thin"/>
    </border>
    <border>
      <left style="thin"/>
      <right style="thin"/>
      <top style="thin"/>
      <bottom style="thin"/>
    </border>
    <border>
      <left style="thin"/>
      <right style="thin"/>
      <top style="thin"/>
      <bottom style="double"/>
    </border>
    <border>
      <left style="thin"/>
      <right>
        <color indexed="63"/>
      </right>
      <top style="double"/>
      <bottom style="thin"/>
    </border>
    <border>
      <left style="thin"/>
      <right>
        <color indexed="63"/>
      </right>
      <top style="thin"/>
      <bottom style="medium"/>
    </border>
    <border>
      <left style="thin"/>
      <right>
        <color indexed="63"/>
      </right>
      <top style="thin"/>
      <bottom style="thin"/>
    </border>
    <border>
      <left style="thin"/>
      <right>
        <color indexed="63"/>
      </right>
      <top style="thin"/>
      <bottom style="double"/>
    </border>
    <border>
      <left style="thin"/>
      <right style="thin"/>
      <top style="double"/>
      <bottom style="thin"/>
    </border>
    <border>
      <left style="thin"/>
      <right style="thin"/>
      <top style="thin"/>
      <bottom style="mediu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diagonalUp="1">
      <left style="thin"/>
      <right style="thin"/>
      <top style="double"/>
      <bottom style="medium"/>
      <diagonal style="thin"/>
    </border>
    <border>
      <left style="thin"/>
      <right style="medium"/>
      <top>
        <color indexed="63"/>
      </top>
      <bottom>
        <color indexed="63"/>
      </bottom>
    </border>
    <border>
      <left style="thin"/>
      <right style="medium"/>
      <top style="thin"/>
      <bottom style="thin"/>
    </border>
    <border>
      <left style="thin"/>
      <right style="medium"/>
      <top style="thin"/>
      <bottom>
        <color indexed="63"/>
      </bottom>
    </border>
    <border diagonalUp="1">
      <left style="thin"/>
      <right style="medium"/>
      <top style="double"/>
      <bottom style="medium"/>
      <diagonal style="thin"/>
    </border>
    <border>
      <left style="thin"/>
      <right style="thin"/>
      <top style="medium"/>
      <bottom>
        <color indexed="63"/>
      </bottom>
    </border>
    <border>
      <left style="thin"/>
      <right style="thin"/>
      <top>
        <color indexed="63"/>
      </top>
      <bottom style="medium"/>
    </border>
    <border diagonalUp="1">
      <left>
        <color indexed="63"/>
      </left>
      <right style="thin"/>
      <top style="double"/>
      <bottom style="medium"/>
      <diagonal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thin"/>
      <bottom>
        <color indexed="63"/>
      </bottom>
    </border>
    <border>
      <left>
        <color indexed="63"/>
      </left>
      <right style="medium"/>
      <top style="thin"/>
      <bottom style="thin"/>
    </border>
    <border>
      <left style="thin"/>
      <right style="medium"/>
      <top style="thin"/>
      <bottom style="double"/>
    </border>
    <border>
      <left>
        <color indexed="63"/>
      </left>
      <right>
        <color indexed="63"/>
      </right>
      <top style="medium"/>
      <bottom>
        <color indexed="63"/>
      </bottom>
    </border>
    <border>
      <left>
        <color indexed="63"/>
      </left>
      <right style="medium"/>
      <top style="medium"/>
      <bottom style="thin"/>
    </border>
    <border>
      <left style="medium"/>
      <right style="thin"/>
      <top>
        <color indexed="63"/>
      </top>
      <bottom style="thick"/>
    </border>
    <border>
      <left style="thin"/>
      <right>
        <color indexed="63"/>
      </right>
      <top>
        <color indexed="63"/>
      </top>
      <bottom style="thick"/>
    </border>
    <border>
      <left style="medium"/>
      <right style="thin"/>
      <top style="medium"/>
      <bottom style="thick"/>
    </border>
    <border>
      <left>
        <color indexed="63"/>
      </left>
      <right style="medium"/>
      <top style="medium"/>
      <bottom style="thick"/>
    </border>
    <border>
      <left style="thin"/>
      <right style="medium"/>
      <top>
        <color indexed="63"/>
      </top>
      <bottom style="thick"/>
    </border>
    <border>
      <left>
        <color indexed="63"/>
      </left>
      <right style="medium"/>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style="double"/>
    </border>
    <border>
      <left style="thin"/>
      <right>
        <color indexed="63"/>
      </right>
      <top style="medium"/>
      <bottom style="thin"/>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style="double"/>
      <bottom style="thin"/>
    </border>
    <border>
      <left>
        <color indexed="63"/>
      </left>
      <right>
        <color indexed="63"/>
      </right>
      <top style="thin"/>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medium"/>
    </border>
    <border>
      <left style="thin"/>
      <right style="thin"/>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thin"/>
      <top style="medium"/>
      <bottom style="thin"/>
    </border>
    <border diagonalUp="1">
      <left style="thin"/>
      <right style="medium"/>
      <top style="double"/>
      <bottom style="thin"/>
      <diagonal style="thin"/>
    </border>
    <border diagonalUp="1">
      <left style="thin"/>
      <right style="medium"/>
      <top style="thin"/>
      <bottom style="medium"/>
      <diagonal style="thin"/>
    </border>
    <border diagonalUp="1">
      <left style="thin"/>
      <right>
        <color indexed="63"/>
      </right>
      <top style="double"/>
      <bottom>
        <color indexed="63"/>
      </bottom>
      <diagonal style="thin"/>
    </border>
    <border diagonalUp="1">
      <left style="thin"/>
      <right>
        <color indexed="63"/>
      </right>
      <top>
        <color indexed="63"/>
      </top>
      <bottom style="medium"/>
      <diagonal style="thin"/>
    </border>
    <border diagonalUp="1">
      <left style="thin"/>
      <right style="thin"/>
      <top style="medium"/>
      <bottom>
        <color indexed="63"/>
      </bottom>
      <diagonal style="thin"/>
    </border>
    <border diagonalUp="1">
      <left style="thin"/>
      <right style="thin"/>
      <top>
        <color indexed="63"/>
      </top>
      <bottom style="double"/>
      <diagonal style="thin"/>
    </border>
    <border diagonalUp="1">
      <left style="thin"/>
      <right style="thin"/>
      <top style="double"/>
      <bottom>
        <color indexed="63"/>
      </bottom>
      <diagonal style="thin"/>
    </border>
    <border diagonalUp="1">
      <left style="thin"/>
      <right style="thin"/>
      <top>
        <color indexed="63"/>
      </top>
      <bottom style="medium"/>
      <diagonal style="thin"/>
    </border>
    <border>
      <left style="medium"/>
      <right>
        <color indexed="63"/>
      </right>
      <top style="double"/>
      <bottom>
        <color indexed="63"/>
      </bottom>
    </border>
    <border>
      <left style="medium"/>
      <right>
        <color indexed="63"/>
      </right>
      <top>
        <color indexed="63"/>
      </top>
      <bottom style="medium"/>
    </border>
    <border diagonalUp="1">
      <left style="thin"/>
      <right>
        <color indexed="63"/>
      </right>
      <top style="medium"/>
      <bottom>
        <color indexed="63"/>
      </bottom>
      <diagonal style="thin"/>
    </border>
    <border diagonalUp="1">
      <left style="thin"/>
      <right>
        <color indexed="63"/>
      </right>
      <top>
        <color indexed="63"/>
      </top>
      <bottom style="double"/>
      <diagonal style="thin"/>
    </border>
    <border diagonalUp="1">
      <left style="thin"/>
      <right style="medium"/>
      <top style="medium"/>
      <bottom style="thin"/>
      <diagonal style="thin"/>
    </border>
    <border diagonalUp="1">
      <left style="thin"/>
      <right style="medium"/>
      <top style="thin"/>
      <bottom style="double"/>
      <diagonal style="thin"/>
    </border>
    <border>
      <left>
        <color indexed="63"/>
      </left>
      <right style="thin"/>
      <top style="thin"/>
      <bottom style="double"/>
    </border>
    <border>
      <left>
        <color indexed="63"/>
      </left>
      <right style="thin"/>
      <top style="double"/>
      <bottom style="thin"/>
    </border>
    <border>
      <left style="medium"/>
      <right>
        <color indexed="63"/>
      </right>
      <top>
        <color indexed="63"/>
      </top>
      <bottom style="double"/>
    </border>
    <border>
      <left style="medium"/>
      <right>
        <color indexed="63"/>
      </right>
      <top style="medium"/>
      <bottom>
        <color indexed="63"/>
      </bottom>
    </border>
    <border>
      <left style="thin"/>
      <right>
        <color indexed="63"/>
      </right>
      <top style="medium"/>
      <bottom>
        <color indexed="63"/>
      </bottom>
    </border>
    <border>
      <left>
        <color indexed="63"/>
      </left>
      <right style="thin"/>
      <top style="thin"/>
      <bottom style="medium"/>
    </border>
    <border>
      <left style="thin"/>
      <right style="medium"/>
      <top style="medium"/>
      <bottom>
        <color indexed="63"/>
      </bottom>
    </border>
    <border>
      <left style="thin"/>
      <right style="medium"/>
      <top>
        <color indexed="63"/>
      </top>
      <bottom style="medium"/>
    </border>
    <border>
      <left>
        <color indexed="63"/>
      </left>
      <right style="thin"/>
      <top style="thin"/>
      <bottom>
        <color indexed="63"/>
      </bottom>
    </border>
    <border diagonalUp="1">
      <left style="thin"/>
      <right style="medium"/>
      <top style="thin"/>
      <bottom>
        <color indexed="63"/>
      </bottom>
      <diagonal style="thin"/>
    </border>
    <border>
      <left>
        <color indexed="63"/>
      </left>
      <right style="thin"/>
      <top style="thin"/>
      <bottom style="thin"/>
    </border>
    <border>
      <left style="medium"/>
      <right>
        <color indexed="63"/>
      </right>
      <top style="double"/>
      <bottom style="mediu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thick"/>
      <bottom>
        <color indexed="63"/>
      </bottom>
    </border>
    <border>
      <left style="medium"/>
      <right>
        <color indexed="63"/>
      </right>
      <top>
        <color indexed="63"/>
      </top>
      <bottom style="thick"/>
    </border>
    <border>
      <left style="thick"/>
      <right style="thick"/>
      <top style="thick"/>
      <bottom/>
    </border>
    <border>
      <left style="thick"/>
      <right style="thick"/>
      <top/>
      <bottom/>
    </border>
    <border>
      <left style="thick"/>
      <right style="thick"/>
      <top/>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medium"/>
      <top style="medium"/>
      <bottom/>
    </border>
    <border>
      <left style="thick"/>
      <right style="medium"/>
      <top>
        <color indexed="63"/>
      </top>
      <bottom>
        <color indexed="63"/>
      </bottom>
    </border>
    <border>
      <left style="thick"/>
      <right style="medium"/>
      <top>
        <color indexed="63"/>
      </top>
      <bottom style="thick"/>
    </border>
    <border>
      <left style="medium"/>
      <right style="thick"/>
      <top style="medium"/>
      <bottom>
        <color indexed="63"/>
      </bottom>
    </border>
    <border>
      <left style="medium"/>
      <right style="thick"/>
      <top/>
      <bottom/>
    </border>
    <border>
      <left style="medium"/>
      <right style="thick"/>
      <top/>
      <bottom style="thick"/>
    </border>
    <border>
      <left style="thin"/>
      <right style="medium"/>
      <top style="thick"/>
      <bottom>
        <color indexed="63"/>
      </bottom>
    </border>
    <border>
      <left style="medium"/>
      <right style="thick"/>
      <top style="thick"/>
      <bottom/>
    </border>
    <border>
      <left style="thin"/>
      <right>
        <color indexed="63"/>
      </right>
      <top style="thick"/>
      <bottom>
        <color indexed="63"/>
      </bottom>
    </border>
    <border>
      <left/>
      <right style="medium"/>
      <top style="thick"/>
      <bottom/>
    </border>
    <border>
      <left>
        <color indexed="63"/>
      </left>
      <right style="medium"/>
      <top>
        <color indexed="63"/>
      </top>
      <bottom>
        <color indexed="63"/>
      </bottom>
    </border>
    <border>
      <left/>
      <right style="medium"/>
      <top/>
      <bottom style="thick"/>
    </border>
    <border>
      <left style="medium"/>
      <right style="thin"/>
      <top style="thick"/>
      <bottom>
        <color indexed="63"/>
      </bottom>
    </border>
    <border>
      <left style="medium"/>
      <right style="thin"/>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style="thick"/>
      <right style="medium"/>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481">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177" fontId="2" fillId="0" borderId="11" xfId="0" applyNumberFormat="1" applyFont="1" applyBorder="1" applyAlignment="1">
      <alignment horizontal="center" vertical="center"/>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0" xfId="0" applyFont="1" applyAlignment="1">
      <alignment vertical="center"/>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2" fillId="0" borderId="12" xfId="0" applyNumberFormat="1" applyFont="1" applyBorder="1" applyAlignment="1">
      <alignment vertical="center" wrapText="1"/>
    </xf>
    <xf numFmtId="0" fontId="5" fillId="0" borderId="0" xfId="0" applyFont="1" applyAlignment="1">
      <alignment/>
    </xf>
    <xf numFmtId="0" fontId="3" fillId="0" borderId="0" xfId="0" applyFont="1" applyAlignment="1">
      <alignment/>
    </xf>
    <xf numFmtId="0" fontId="2" fillId="0" borderId="0" xfId="0" applyFont="1" applyAlignment="1">
      <alignment horizontal="right"/>
    </xf>
    <xf numFmtId="178" fontId="2" fillId="33" borderId="0" xfId="0" applyNumberFormat="1" applyFont="1" applyFill="1" applyBorder="1" applyAlignment="1">
      <alignment vertical="center" shrinkToFit="1"/>
    </xf>
    <xf numFmtId="178" fontId="2" fillId="33" borderId="12" xfId="0" applyNumberFormat="1" applyFont="1" applyFill="1" applyBorder="1" applyAlignment="1">
      <alignment vertical="center" shrinkToFit="1"/>
    </xf>
    <xf numFmtId="3" fontId="2" fillId="33" borderId="12" xfId="0" applyNumberFormat="1" applyFont="1" applyFill="1" applyBorder="1" applyAlignment="1">
      <alignment vertical="center" wrapText="1"/>
    </xf>
    <xf numFmtId="0" fontId="2" fillId="33" borderId="12" xfId="0" applyNumberFormat="1" applyFont="1" applyFill="1" applyBorder="1" applyAlignment="1">
      <alignment vertical="center" wrapText="1"/>
    </xf>
    <xf numFmtId="178" fontId="2" fillId="33" borderId="13" xfId="0" applyNumberFormat="1" applyFont="1" applyFill="1" applyBorder="1" applyAlignment="1">
      <alignment vertical="center" shrinkToFit="1"/>
    </xf>
    <xf numFmtId="3" fontId="2" fillId="33" borderId="13" xfId="0" applyNumberFormat="1" applyFont="1" applyFill="1" applyBorder="1" applyAlignment="1">
      <alignment vertical="center" wrapText="1"/>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Alignment="1">
      <alignment/>
    </xf>
    <xf numFmtId="0" fontId="2" fillId="33" borderId="13" xfId="0" applyNumberFormat="1" applyFont="1" applyFill="1" applyBorder="1" applyAlignment="1">
      <alignment vertical="center" wrapText="1"/>
    </xf>
    <xf numFmtId="0" fontId="2" fillId="0" borderId="0" xfId="0" applyFont="1" applyBorder="1" applyAlignment="1">
      <alignment/>
    </xf>
    <xf numFmtId="0" fontId="6" fillId="0" borderId="0" xfId="0" applyFont="1" applyAlignment="1">
      <alignment/>
    </xf>
    <xf numFmtId="177" fontId="2" fillId="0" borderId="0" xfId="0" applyNumberFormat="1" applyFont="1" applyBorder="1" applyAlignment="1">
      <alignment horizontal="left"/>
    </xf>
    <xf numFmtId="177" fontId="2" fillId="33" borderId="11" xfId="0" applyNumberFormat="1" applyFont="1" applyFill="1" applyBorder="1" applyAlignment="1">
      <alignment horizontal="center" vertical="center"/>
    </xf>
    <xf numFmtId="0" fontId="2" fillId="33" borderId="16" xfId="0" applyNumberFormat="1" applyFont="1" applyFill="1" applyBorder="1" applyAlignment="1">
      <alignment vertical="center" wrapText="1"/>
    </xf>
    <xf numFmtId="0" fontId="2" fillId="33" borderId="16" xfId="0" applyFont="1" applyFill="1" applyBorder="1" applyAlignment="1">
      <alignment horizontal="center" vertical="center" wrapText="1"/>
    </xf>
    <xf numFmtId="0" fontId="2" fillId="33" borderId="16" xfId="0" applyFont="1" applyFill="1" applyBorder="1" applyAlignment="1">
      <alignment vertical="center" wrapText="1"/>
    </xf>
    <xf numFmtId="0" fontId="2" fillId="33" borderId="17" xfId="0" applyNumberFormat="1" applyFont="1" applyFill="1" applyBorder="1" applyAlignment="1">
      <alignment vertical="center" wrapText="1"/>
    </xf>
    <xf numFmtId="178" fontId="2" fillId="33" borderId="18" xfId="0" applyNumberFormat="1" applyFont="1" applyFill="1" applyBorder="1" applyAlignment="1">
      <alignment horizontal="center" vertical="center"/>
    </xf>
    <xf numFmtId="178" fontId="2" fillId="33" borderId="19" xfId="0" applyNumberFormat="1" applyFont="1" applyFill="1" applyBorder="1" applyAlignment="1">
      <alignment horizontal="center" vertical="center"/>
    </xf>
    <xf numFmtId="0" fontId="8" fillId="0" borderId="0" xfId="0" applyFont="1" applyBorder="1" applyAlignment="1">
      <alignment/>
    </xf>
    <xf numFmtId="183" fontId="10" fillId="0" borderId="20" xfId="0" applyNumberFormat="1" applyFont="1" applyBorder="1" applyAlignment="1">
      <alignment horizontal="center" vertical="center"/>
    </xf>
    <xf numFmtId="178" fontId="10" fillId="0" borderId="21" xfId="0" applyNumberFormat="1" applyFont="1" applyBorder="1" applyAlignment="1">
      <alignment vertical="center" shrinkToFit="1"/>
    </xf>
    <xf numFmtId="178" fontId="10" fillId="33" borderId="0" xfId="0" applyNumberFormat="1" applyFont="1" applyFill="1" applyBorder="1" applyAlignment="1">
      <alignment vertical="center" shrinkToFit="1"/>
    </xf>
    <xf numFmtId="178" fontId="10" fillId="33" borderId="21" xfId="0" applyNumberFormat="1" applyFont="1" applyFill="1" applyBorder="1" applyAlignment="1">
      <alignment vertical="center" shrinkToFit="1"/>
    </xf>
    <xf numFmtId="0" fontId="10" fillId="33" borderId="22" xfId="0" applyNumberFormat="1" applyFont="1" applyFill="1" applyBorder="1" applyAlignment="1">
      <alignment horizontal="center" vertical="center" wrapText="1"/>
    </xf>
    <xf numFmtId="183" fontId="10" fillId="0" borderId="11" xfId="0" applyNumberFormat="1" applyFont="1" applyBorder="1" applyAlignment="1">
      <alignment horizontal="center" vertical="center"/>
    </xf>
    <xf numFmtId="0" fontId="10" fillId="0" borderId="12" xfId="0" applyNumberFormat="1" applyFont="1" applyBorder="1" applyAlignment="1">
      <alignment vertical="center" wrapText="1"/>
    </xf>
    <xf numFmtId="178" fontId="10" fillId="0" borderId="12" xfId="0" applyNumberFormat="1" applyFont="1" applyBorder="1" applyAlignment="1">
      <alignment vertical="center" shrinkToFit="1"/>
    </xf>
    <xf numFmtId="178" fontId="10" fillId="33" borderId="23" xfId="0" applyNumberFormat="1" applyFont="1" applyFill="1" applyBorder="1" applyAlignment="1">
      <alignment vertical="center" shrinkToFit="1"/>
    </xf>
    <xf numFmtId="178" fontId="10" fillId="33" borderId="12" xfId="0" applyNumberFormat="1" applyFont="1" applyFill="1" applyBorder="1" applyAlignment="1">
      <alignment vertical="center" shrinkToFit="1"/>
    </xf>
    <xf numFmtId="3" fontId="10" fillId="33" borderId="12" xfId="0" applyNumberFormat="1" applyFont="1" applyFill="1" applyBorder="1" applyAlignment="1">
      <alignment vertical="center" wrapText="1"/>
    </xf>
    <xf numFmtId="0" fontId="10" fillId="33" borderId="12" xfId="0" applyNumberFormat="1" applyFont="1" applyFill="1" applyBorder="1" applyAlignment="1">
      <alignment horizontal="center" vertical="center" wrapText="1"/>
    </xf>
    <xf numFmtId="0" fontId="10" fillId="33" borderId="12" xfId="0" applyNumberFormat="1" applyFont="1" applyFill="1" applyBorder="1" applyAlignment="1">
      <alignment vertical="center" wrapText="1"/>
    </xf>
    <xf numFmtId="178" fontId="10" fillId="0" borderId="24" xfId="0" applyNumberFormat="1" applyFont="1" applyBorder="1" applyAlignment="1">
      <alignment vertical="center" shrinkToFit="1"/>
    </xf>
    <xf numFmtId="178" fontId="10" fillId="33" borderId="25" xfId="0" applyNumberFormat="1" applyFont="1" applyFill="1" applyBorder="1" applyAlignment="1">
      <alignment vertical="center" shrinkToFit="1"/>
    </xf>
    <xf numFmtId="178" fontId="10" fillId="33" borderId="24" xfId="0" applyNumberFormat="1" applyFont="1" applyFill="1" applyBorder="1" applyAlignment="1">
      <alignment vertical="center" shrinkToFit="1"/>
    </xf>
    <xf numFmtId="183" fontId="10" fillId="0" borderId="21" xfId="0" applyNumberFormat="1" applyFont="1" applyBorder="1" applyAlignment="1">
      <alignment horizontal="center" vertical="center"/>
    </xf>
    <xf numFmtId="183" fontId="10" fillId="0" borderId="22" xfId="0" applyNumberFormat="1" applyFont="1" applyBorder="1" applyAlignment="1">
      <alignment horizontal="center" vertical="center"/>
    </xf>
    <xf numFmtId="178" fontId="10" fillId="33" borderId="23" xfId="0" applyNumberFormat="1" applyFont="1" applyFill="1" applyBorder="1" applyAlignment="1">
      <alignment horizontal="right" vertical="center" shrinkToFit="1"/>
    </xf>
    <xf numFmtId="183" fontId="10" fillId="0" borderId="26" xfId="0" applyNumberFormat="1" applyFont="1" applyBorder="1" applyAlignment="1">
      <alignment horizontal="center" vertical="center"/>
    </xf>
    <xf numFmtId="0" fontId="10" fillId="33" borderId="24" xfId="0" applyNumberFormat="1" applyFont="1" applyFill="1" applyBorder="1" applyAlignment="1">
      <alignment horizontal="center" vertical="center" wrapText="1"/>
    </xf>
    <xf numFmtId="0" fontId="10" fillId="33" borderId="24" xfId="0" applyNumberFormat="1" applyFont="1" applyFill="1" applyBorder="1" applyAlignment="1">
      <alignment vertical="center" wrapText="1"/>
    </xf>
    <xf numFmtId="3" fontId="2" fillId="33" borderId="27" xfId="0" applyNumberFormat="1" applyFont="1" applyFill="1" applyBorder="1" applyAlignment="1">
      <alignment horizontal="center" vertical="center" wrapText="1"/>
    </xf>
    <xf numFmtId="3" fontId="10" fillId="33" borderId="24" xfId="0" applyNumberFormat="1" applyFont="1" applyFill="1" applyBorder="1" applyAlignment="1">
      <alignment vertical="center" wrapText="1"/>
    </xf>
    <xf numFmtId="0" fontId="10" fillId="0" borderId="28" xfId="0" applyNumberFormat="1" applyFont="1" applyBorder="1" applyAlignment="1">
      <alignment vertical="center" wrapText="1"/>
    </xf>
    <xf numFmtId="0" fontId="10" fillId="0" borderId="29" xfId="0" applyNumberFormat="1" applyFont="1" applyBorder="1" applyAlignment="1">
      <alignment vertical="center" wrapText="1"/>
    </xf>
    <xf numFmtId="0" fontId="10" fillId="0" borderId="30" xfId="0" applyNumberFormat="1" applyFont="1" applyBorder="1" applyAlignment="1">
      <alignment vertical="center" wrapText="1"/>
    </xf>
    <xf numFmtId="3" fontId="2" fillId="0" borderId="31" xfId="0" applyNumberFormat="1" applyFont="1" applyBorder="1" applyAlignment="1">
      <alignment horizontal="center" vertical="center" shrinkToFit="1"/>
    </xf>
    <xf numFmtId="0" fontId="5" fillId="0" borderId="0" xfId="0" applyFont="1" applyBorder="1" applyAlignment="1">
      <alignment horizontal="center"/>
    </xf>
    <xf numFmtId="0" fontId="2" fillId="0" borderId="0" xfId="0" applyFont="1" applyBorder="1" applyAlignment="1">
      <alignment horizontal="right"/>
    </xf>
    <xf numFmtId="0" fontId="10" fillId="34" borderId="32"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34" borderId="33" xfId="0" applyFont="1" applyFill="1" applyBorder="1" applyAlignment="1">
      <alignment horizontal="right" vertical="center" wrapText="1"/>
    </xf>
    <xf numFmtId="0" fontId="10" fillId="34" borderId="10" xfId="0" applyFont="1" applyFill="1" applyBorder="1" applyAlignment="1">
      <alignment horizontal="right" vertical="center" wrapText="1"/>
    </xf>
    <xf numFmtId="0" fontId="10" fillId="33" borderId="34" xfId="0" applyFont="1" applyFill="1" applyBorder="1" applyAlignment="1">
      <alignment horizontal="center" vertical="center"/>
    </xf>
    <xf numFmtId="0" fontId="2" fillId="35" borderId="35" xfId="0" applyFont="1" applyFill="1" applyBorder="1" applyAlignment="1">
      <alignment horizontal="center" vertical="center"/>
    </xf>
    <xf numFmtId="0" fontId="2" fillId="35" borderId="36" xfId="0" applyFont="1" applyFill="1" applyBorder="1" applyAlignment="1">
      <alignment horizontal="center" vertical="center" wrapText="1"/>
    </xf>
    <xf numFmtId="0" fontId="2" fillId="35" borderId="36" xfId="0" applyFont="1" applyFill="1" applyBorder="1" applyAlignment="1">
      <alignment horizontal="left" vertical="center"/>
    </xf>
    <xf numFmtId="0" fontId="2"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2" fillId="35" borderId="23" xfId="0" applyFont="1" applyFill="1" applyBorder="1" applyAlignment="1">
      <alignment horizontal="center" vertical="center" wrapText="1"/>
    </xf>
    <xf numFmtId="3" fontId="10" fillId="33" borderId="37" xfId="0" applyNumberFormat="1" applyFont="1" applyFill="1" applyBorder="1" applyAlignment="1">
      <alignment vertical="center" wrapText="1"/>
    </xf>
    <xf numFmtId="3" fontId="2" fillId="33" borderId="24" xfId="0" applyNumberFormat="1" applyFont="1" applyFill="1" applyBorder="1" applyAlignment="1">
      <alignment vertical="center" wrapText="1"/>
    </xf>
    <xf numFmtId="178" fontId="2" fillId="33" borderId="24" xfId="0" applyNumberFormat="1" applyFont="1" applyFill="1" applyBorder="1" applyAlignment="1">
      <alignment vertical="center" shrinkToFit="1"/>
    </xf>
    <xf numFmtId="0" fontId="2" fillId="35" borderId="11" xfId="0" applyFont="1" applyFill="1" applyBorder="1" applyAlignment="1">
      <alignment horizontal="center" vertical="center"/>
    </xf>
    <xf numFmtId="0" fontId="2" fillId="35" borderId="23" xfId="0" applyFont="1" applyFill="1" applyBorder="1" applyAlignment="1">
      <alignment horizontal="left" vertical="center"/>
    </xf>
    <xf numFmtId="0" fontId="2" fillId="35" borderId="23" xfId="0" applyFont="1" applyFill="1" applyBorder="1" applyAlignment="1">
      <alignment horizontal="center" vertical="center"/>
    </xf>
    <xf numFmtId="0" fontId="0" fillId="35" borderId="23" xfId="0" applyFont="1" applyFill="1" applyBorder="1" applyAlignment="1">
      <alignment horizontal="center" vertical="center"/>
    </xf>
    <xf numFmtId="177" fontId="2" fillId="33" borderId="26" xfId="0" applyNumberFormat="1" applyFont="1" applyFill="1" applyBorder="1" applyAlignment="1">
      <alignment horizontal="center" vertical="center"/>
    </xf>
    <xf numFmtId="0" fontId="2" fillId="33" borderId="38" xfId="0" applyNumberFormat="1" applyFont="1" applyFill="1" applyBorder="1" applyAlignment="1">
      <alignment vertical="center" wrapText="1"/>
    </xf>
    <xf numFmtId="0" fontId="2" fillId="33" borderId="38" xfId="0" applyFont="1" applyFill="1" applyBorder="1" applyAlignment="1">
      <alignment horizontal="center" vertical="center" wrapText="1"/>
    </xf>
    <xf numFmtId="0" fontId="2" fillId="0" borderId="29" xfId="0" applyFont="1" applyBorder="1" applyAlignment="1">
      <alignment horizontal="center" vertical="center"/>
    </xf>
    <xf numFmtId="0" fontId="2" fillId="35" borderId="39" xfId="0" applyFont="1" applyFill="1" applyBorder="1" applyAlignment="1">
      <alignment horizontal="center" vertical="center"/>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2" fillId="35" borderId="41" xfId="0" applyFont="1" applyFill="1" applyBorder="1" applyAlignment="1">
      <alignment horizontal="center" vertical="center"/>
    </xf>
    <xf numFmtId="0" fontId="2" fillId="0" borderId="29" xfId="0" applyFont="1" applyFill="1" applyBorder="1" applyAlignment="1">
      <alignment horizontal="center" vertical="center"/>
    </xf>
    <xf numFmtId="0" fontId="2" fillId="35" borderId="42" xfId="0" applyFont="1" applyFill="1" applyBorder="1" applyAlignment="1">
      <alignment horizontal="center" vertical="center"/>
    </xf>
    <xf numFmtId="0" fontId="0" fillId="0" borderId="0" xfId="0" applyFont="1" applyBorder="1" applyAlignment="1">
      <alignment/>
    </xf>
    <xf numFmtId="177" fontId="2"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0" fontId="2" fillId="33" borderId="0" xfId="0" applyFont="1" applyFill="1" applyBorder="1" applyAlignment="1">
      <alignment horizontal="center" vertical="center"/>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177" fontId="10" fillId="0" borderId="0" xfId="0" applyNumberFormat="1" applyFont="1" applyBorder="1" applyAlignment="1">
      <alignment horizontal="center" vertical="center"/>
    </xf>
    <xf numFmtId="0" fontId="10" fillId="33" borderId="0" xfId="0" applyFont="1" applyFill="1" applyBorder="1" applyAlignment="1">
      <alignment horizontal="center" vertical="center"/>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Border="1" applyAlignment="1">
      <alignment horizontal="center" vertical="center"/>
    </xf>
    <xf numFmtId="0" fontId="7" fillId="36" borderId="32"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33" xfId="0" applyFont="1" applyFill="1" applyBorder="1" applyAlignment="1">
      <alignment horizontal="right" vertical="center" wrapText="1"/>
    </xf>
    <xf numFmtId="0" fontId="7" fillId="36" borderId="10" xfId="0" applyFont="1" applyFill="1" applyBorder="1" applyAlignment="1">
      <alignment horizontal="right" vertical="center" wrapText="1"/>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0" fillId="0" borderId="25" xfId="0" applyBorder="1" applyAlignment="1">
      <alignment vertical="center"/>
    </xf>
    <xf numFmtId="0" fontId="0" fillId="0" borderId="48" xfId="0" applyBorder="1" applyAlignment="1">
      <alignmen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183" fontId="10" fillId="0" borderId="38" xfId="0" applyNumberFormat="1" applyFont="1" applyBorder="1" applyAlignment="1">
      <alignment vertical="center"/>
    </xf>
    <xf numFmtId="177" fontId="2" fillId="0" borderId="49" xfId="0" applyNumberFormat="1" applyFont="1" applyBorder="1" applyAlignment="1">
      <alignment horizontal="center" vertical="center"/>
    </xf>
    <xf numFmtId="177" fontId="2" fillId="0" borderId="50" xfId="0" applyNumberFormat="1" applyFont="1" applyBorder="1" applyAlignment="1">
      <alignment horizontal="center" vertical="center"/>
    </xf>
    <xf numFmtId="177" fontId="2" fillId="0" borderId="51" xfId="0" applyNumberFormat="1" applyFont="1" applyBorder="1" applyAlignment="1">
      <alignment horizontal="center" vertical="center"/>
    </xf>
    <xf numFmtId="177" fontId="2" fillId="0" borderId="11" xfId="0" applyNumberFormat="1" applyFont="1" applyFill="1" applyBorder="1" applyAlignment="1">
      <alignment horizontal="center" vertical="center"/>
    </xf>
    <xf numFmtId="0" fontId="2" fillId="0" borderId="12" xfId="0" applyNumberFormat="1" applyFont="1" applyFill="1" applyBorder="1" applyAlignment="1">
      <alignment vertical="center" wrapText="1"/>
    </xf>
    <xf numFmtId="177" fontId="2" fillId="0" borderId="52" xfId="0" applyNumberFormat="1" applyFont="1" applyBorder="1" applyAlignment="1">
      <alignment horizontal="center" vertical="center"/>
    </xf>
    <xf numFmtId="0" fontId="2" fillId="0" borderId="13" xfId="0" applyNumberFormat="1" applyFont="1" applyBorder="1" applyAlignment="1">
      <alignment vertical="center" wrapText="1"/>
    </xf>
    <xf numFmtId="178" fontId="2" fillId="0" borderId="21" xfId="0" applyNumberFormat="1" applyFont="1" applyFill="1" applyBorder="1" applyAlignment="1">
      <alignment vertical="center" shrinkToFit="1"/>
    </xf>
    <xf numFmtId="178" fontId="2" fillId="0" borderId="0" xfId="0" applyNumberFormat="1" applyFont="1" applyFill="1" applyBorder="1" applyAlignment="1">
      <alignment vertical="center" shrinkToFit="1"/>
    </xf>
    <xf numFmtId="178" fontId="2" fillId="0" borderId="12" xfId="0" applyNumberFormat="1" applyFont="1" applyFill="1" applyBorder="1" applyAlignment="1">
      <alignment vertical="center" shrinkToFit="1"/>
    </xf>
    <xf numFmtId="178" fontId="2" fillId="0" borderId="23" xfId="0" applyNumberFormat="1" applyFont="1" applyFill="1" applyBorder="1" applyAlignment="1">
      <alignment vertical="center" shrinkToFit="1"/>
    </xf>
    <xf numFmtId="178" fontId="2" fillId="0" borderId="12" xfId="0" applyNumberFormat="1" applyFont="1" applyBorder="1" applyAlignment="1">
      <alignment vertical="center" shrinkToFit="1"/>
    </xf>
    <xf numFmtId="178" fontId="2" fillId="0" borderId="13" xfId="0" applyNumberFormat="1" applyFont="1" applyBorder="1" applyAlignment="1">
      <alignment vertical="center" shrinkToFit="1"/>
    </xf>
    <xf numFmtId="178" fontId="2" fillId="0" borderId="33" xfId="0" applyNumberFormat="1" applyFont="1" applyBorder="1" applyAlignment="1">
      <alignment vertical="center" shrinkToFit="1"/>
    </xf>
    <xf numFmtId="178" fontId="2" fillId="33" borderId="33" xfId="0" applyNumberFormat="1" applyFont="1" applyFill="1" applyBorder="1" applyAlignment="1">
      <alignment vertical="center" shrinkToFit="1"/>
    </xf>
    <xf numFmtId="0" fontId="0" fillId="35" borderId="36" xfId="0" applyFont="1" applyFill="1" applyBorder="1" applyAlignment="1">
      <alignment horizontal="center" vertical="center" wrapText="1"/>
    </xf>
    <xf numFmtId="0" fontId="2" fillId="35" borderId="53" xfId="0" applyFont="1" applyFill="1" applyBorder="1" applyAlignment="1">
      <alignment horizontal="center" vertical="center"/>
    </xf>
    <xf numFmtId="3" fontId="2" fillId="0" borderId="12" xfId="0" applyNumberFormat="1" applyFont="1" applyFill="1" applyBorder="1" applyAlignment="1">
      <alignment vertical="center" wrapText="1"/>
    </xf>
    <xf numFmtId="0" fontId="2" fillId="0" borderId="16" xfId="0" applyNumberFormat="1" applyFont="1" applyFill="1" applyBorder="1" applyAlignment="1">
      <alignment vertical="center" wrapText="1"/>
    </xf>
    <xf numFmtId="0" fontId="2" fillId="0" borderId="54" xfId="0" applyNumberFormat="1" applyFont="1" applyFill="1" applyBorder="1" applyAlignment="1">
      <alignment vertical="center" wrapText="1"/>
    </xf>
    <xf numFmtId="0" fontId="2" fillId="0" borderId="54" xfId="0" applyFont="1" applyFill="1" applyBorder="1" applyAlignment="1">
      <alignment horizontal="center" vertical="center" wrapText="1"/>
    </xf>
    <xf numFmtId="0" fontId="2" fillId="0" borderId="54" xfId="0" applyFont="1" applyFill="1" applyBorder="1" applyAlignment="1">
      <alignment vertical="center" wrapText="1"/>
    </xf>
    <xf numFmtId="0" fontId="0" fillId="35" borderId="23" xfId="0" applyFont="1" applyFill="1" applyBorder="1" applyAlignment="1">
      <alignment horizontal="center" vertical="center" wrapText="1"/>
    </xf>
    <xf numFmtId="0" fontId="2" fillId="0" borderId="16" xfId="0" applyNumberFormat="1" applyFont="1" applyBorder="1" applyAlignment="1">
      <alignment vertical="center" wrapText="1"/>
    </xf>
    <xf numFmtId="0" fontId="2" fillId="0" borderId="16" xfId="0" applyFont="1" applyBorder="1" applyAlignment="1">
      <alignment vertical="center" wrapText="1"/>
    </xf>
    <xf numFmtId="177" fontId="2" fillId="0" borderId="11"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Border="1" applyAlignment="1">
      <alignment vertical="center" wrapText="1"/>
    </xf>
    <xf numFmtId="0" fontId="2" fillId="0" borderId="17" xfId="0" applyFont="1" applyBorder="1" applyAlignment="1">
      <alignment vertical="center" wrapText="1"/>
    </xf>
    <xf numFmtId="178" fontId="2" fillId="0" borderId="18" xfId="0" applyNumberFormat="1" applyFont="1" applyBorder="1" applyAlignment="1">
      <alignment horizontal="center" vertical="center"/>
    </xf>
    <xf numFmtId="178" fontId="2" fillId="0" borderId="19" xfId="0" applyNumberFormat="1" applyFont="1" applyBorder="1" applyAlignment="1">
      <alignment horizontal="center" vertical="center"/>
    </xf>
    <xf numFmtId="0" fontId="2" fillId="35" borderId="36" xfId="0" applyFont="1" applyFill="1" applyBorder="1" applyAlignment="1">
      <alignment horizontal="right" vertical="center" wrapText="1"/>
    </xf>
    <xf numFmtId="0" fontId="2" fillId="35" borderId="53" xfId="0" applyFont="1" applyFill="1" applyBorder="1" applyAlignment="1">
      <alignment horizontal="center" vertical="center" wrapText="1"/>
    </xf>
    <xf numFmtId="183" fontId="2" fillId="0" borderId="20" xfId="0" applyNumberFormat="1" applyFont="1" applyFill="1" applyBorder="1" applyAlignment="1">
      <alignment horizontal="center" vertical="center"/>
    </xf>
    <xf numFmtId="0" fontId="2" fillId="0" borderId="21" xfId="0" applyNumberFormat="1" applyFont="1" applyFill="1" applyBorder="1" applyAlignment="1">
      <alignment vertical="center" wrapText="1"/>
    </xf>
    <xf numFmtId="3" fontId="2" fillId="0" borderId="21" xfId="0" applyNumberFormat="1" applyFont="1" applyFill="1" applyBorder="1" applyAlignment="1">
      <alignment horizontal="center" vertical="center" wrapText="1"/>
    </xf>
    <xf numFmtId="3" fontId="2" fillId="0" borderId="21" xfId="0" applyNumberFormat="1" applyFont="1" applyFill="1" applyBorder="1" applyAlignment="1">
      <alignment vertical="center" wrapText="1"/>
    </xf>
    <xf numFmtId="178" fontId="2" fillId="0" borderId="54" xfId="0" applyNumberFormat="1" applyFont="1" applyFill="1" applyBorder="1" applyAlignment="1">
      <alignment vertical="center" shrinkToFit="1"/>
    </xf>
    <xf numFmtId="0" fontId="2" fillId="0" borderId="22" xfId="0" applyNumberFormat="1" applyFont="1" applyFill="1" applyBorder="1" applyAlignment="1">
      <alignment horizontal="center" vertical="center" wrapText="1"/>
    </xf>
    <xf numFmtId="0" fontId="2" fillId="0" borderId="50" xfId="0" applyNumberFormat="1" applyFont="1" applyFill="1" applyBorder="1" applyAlignment="1">
      <alignment vertical="center" wrapText="1"/>
    </xf>
    <xf numFmtId="0" fontId="2" fillId="0" borderId="21" xfId="0" applyFont="1" applyFill="1" applyBorder="1" applyAlignment="1">
      <alignment horizontal="center" vertical="center" wrapText="1"/>
    </xf>
    <xf numFmtId="183" fontId="2" fillId="0" borderId="12" xfId="0" applyNumberFormat="1" applyFont="1" applyFill="1" applyBorder="1" applyAlignment="1">
      <alignment horizontal="center" vertical="center" wrapText="1"/>
    </xf>
    <xf numFmtId="183" fontId="2" fillId="0" borderId="11"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wrapText="1"/>
    </xf>
    <xf numFmtId="178" fontId="2" fillId="0" borderId="16" xfId="0" applyNumberFormat="1" applyFont="1" applyFill="1" applyBorder="1" applyAlignment="1">
      <alignment vertical="center" shrinkToFi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6" xfId="0" applyFont="1" applyFill="1" applyBorder="1" applyAlignment="1">
      <alignment horizontal="center" vertical="center" wrapText="1"/>
    </xf>
    <xf numFmtId="183" fontId="2" fillId="35" borderId="11" xfId="0" applyNumberFormat="1" applyFont="1" applyFill="1" applyBorder="1" applyAlignment="1">
      <alignment horizontal="center" vertical="center"/>
    </xf>
    <xf numFmtId="0" fontId="2" fillId="35" borderId="23" xfId="0" applyNumberFormat="1" applyFont="1" applyFill="1" applyBorder="1" applyAlignment="1">
      <alignment horizontal="left" vertical="center"/>
    </xf>
    <xf numFmtId="0" fontId="2" fillId="35" borderId="23" xfId="0" applyNumberFormat="1" applyFont="1" applyFill="1" applyBorder="1" applyAlignment="1">
      <alignment vertical="center" wrapText="1"/>
    </xf>
    <xf numFmtId="178" fontId="2" fillId="35" borderId="23" xfId="0" applyNumberFormat="1" applyFont="1" applyFill="1" applyBorder="1" applyAlignment="1">
      <alignment vertical="center" shrinkToFit="1"/>
    </xf>
    <xf numFmtId="3" fontId="2" fillId="35" borderId="23" xfId="0" applyNumberFormat="1" applyFont="1" applyFill="1" applyBorder="1" applyAlignment="1">
      <alignment horizontal="center" vertical="center" wrapText="1"/>
    </xf>
    <xf numFmtId="3" fontId="2" fillId="35" borderId="23" xfId="0" applyNumberFormat="1" applyFont="1" applyFill="1" applyBorder="1" applyAlignment="1">
      <alignment vertical="center" wrapText="1"/>
    </xf>
    <xf numFmtId="0" fontId="2" fillId="35" borderId="23" xfId="0" applyNumberFormat="1" applyFont="1" applyFill="1" applyBorder="1" applyAlignment="1">
      <alignment horizontal="center" vertical="center" wrapText="1"/>
    </xf>
    <xf numFmtId="183" fontId="2" fillId="0" borderId="11" xfId="0" applyNumberFormat="1" applyFont="1" applyBorder="1" applyAlignment="1">
      <alignment horizontal="center" vertical="center"/>
    </xf>
    <xf numFmtId="178" fontId="2" fillId="33" borderId="23" xfId="0" applyNumberFormat="1" applyFont="1" applyFill="1" applyBorder="1" applyAlignment="1">
      <alignment vertical="center" shrinkToFit="1"/>
    </xf>
    <xf numFmtId="3" fontId="2"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183" fontId="2" fillId="0" borderId="12" xfId="0" applyNumberFormat="1" applyFont="1" applyBorder="1" applyAlignment="1">
      <alignment horizontal="center" vertical="center" wrapText="1"/>
    </xf>
    <xf numFmtId="0" fontId="2" fillId="0" borderId="12" xfId="0" applyFont="1" applyBorder="1" applyAlignment="1">
      <alignment vertical="center" wrapText="1"/>
    </xf>
    <xf numFmtId="183" fontId="2" fillId="0" borderId="52" xfId="0" applyNumberFormat="1" applyFont="1" applyBorder="1" applyAlignment="1">
      <alignment horizontal="center" vertical="center"/>
    </xf>
    <xf numFmtId="178" fontId="2" fillId="33" borderId="55" xfId="0" applyNumberFormat="1" applyFont="1" applyFill="1" applyBorder="1" applyAlignment="1">
      <alignment vertical="center" shrinkToFit="1"/>
    </xf>
    <xf numFmtId="3" fontId="2" fillId="33" borderId="13"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0" borderId="13" xfId="0" applyFont="1" applyBorder="1" applyAlignment="1">
      <alignment vertical="center" wrapText="1"/>
    </xf>
    <xf numFmtId="0" fontId="2" fillId="0" borderId="24" xfId="0" applyFont="1" applyBorder="1" applyAlignment="1">
      <alignment vertical="center" wrapText="1"/>
    </xf>
    <xf numFmtId="0" fontId="2" fillId="0" borderId="38" xfId="0" applyFont="1" applyBorder="1" applyAlignment="1">
      <alignment horizontal="center" vertical="center" wrapText="1"/>
    </xf>
    <xf numFmtId="0" fontId="2" fillId="0" borderId="24" xfId="0" applyFont="1" applyBorder="1" applyAlignment="1">
      <alignment horizontal="center" vertical="center"/>
    </xf>
    <xf numFmtId="0" fontId="2" fillId="0" borderId="30" xfId="0" applyFont="1" applyBorder="1" applyAlignment="1">
      <alignment horizontal="center" vertical="center"/>
    </xf>
    <xf numFmtId="178" fontId="2" fillId="0" borderId="18" xfId="0" applyNumberFormat="1" applyFont="1" applyBorder="1" applyAlignment="1">
      <alignment vertical="center" shrinkToFit="1"/>
    </xf>
    <xf numFmtId="178" fontId="2" fillId="33" borderId="56" xfId="0" applyNumberFormat="1" applyFont="1" applyFill="1" applyBorder="1" applyAlignment="1">
      <alignment vertical="center" shrinkToFit="1"/>
    </xf>
    <xf numFmtId="178" fontId="2" fillId="33" borderId="18" xfId="0" applyNumberFormat="1" applyFont="1" applyFill="1" applyBorder="1" applyAlignment="1">
      <alignment vertical="center" shrinkToFit="1"/>
    </xf>
    <xf numFmtId="178" fontId="2" fillId="33" borderId="14" xfId="0" applyNumberFormat="1" applyFont="1" applyFill="1" applyBorder="1" applyAlignment="1">
      <alignment vertical="center" shrinkToFit="1"/>
    </xf>
    <xf numFmtId="178" fontId="2" fillId="0" borderId="19" xfId="0" applyNumberFormat="1" applyFont="1" applyBorder="1" applyAlignment="1">
      <alignment vertical="center" shrinkToFit="1"/>
    </xf>
    <xf numFmtId="178" fontId="2" fillId="33" borderId="57" xfId="0" applyNumberFormat="1" applyFont="1" applyFill="1" applyBorder="1" applyAlignment="1">
      <alignment vertical="center" shrinkToFit="1"/>
    </xf>
    <xf numFmtId="178" fontId="2" fillId="33" borderId="19" xfId="0" applyNumberFormat="1" applyFont="1" applyFill="1" applyBorder="1" applyAlignment="1">
      <alignment vertical="center" shrinkToFit="1"/>
    </xf>
    <xf numFmtId="178" fontId="2" fillId="33" borderId="15" xfId="0" applyNumberFormat="1" applyFont="1" applyFill="1" applyBorder="1" applyAlignment="1">
      <alignment vertical="center" shrinkToFit="1"/>
    </xf>
    <xf numFmtId="178" fontId="2" fillId="0" borderId="22" xfId="0" applyNumberFormat="1" applyFont="1" applyBorder="1" applyAlignment="1">
      <alignment vertical="center" shrinkToFit="1"/>
    </xf>
    <xf numFmtId="178" fontId="2" fillId="33" borderId="58" xfId="0" applyNumberFormat="1" applyFont="1" applyFill="1" applyBorder="1" applyAlignment="1">
      <alignment vertical="center" shrinkToFit="1"/>
    </xf>
    <xf numFmtId="178" fontId="2" fillId="33" borderId="22" xfId="0" applyNumberFormat="1" applyFont="1" applyFill="1" applyBorder="1" applyAlignment="1">
      <alignment vertical="center" shrinkToFit="1"/>
    </xf>
    <xf numFmtId="178" fontId="2" fillId="33" borderId="59" xfId="0" applyNumberFormat="1" applyFont="1" applyFill="1" applyBorder="1" applyAlignment="1">
      <alignment vertical="center" shrinkToFit="1"/>
    </xf>
    <xf numFmtId="178" fontId="2" fillId="33" borderId="32" xfId="0" applyNumberFormat="1" applyFont="1" applyFill="1" applyBorder="1" applyAlignment="1">
      <alignment vertical="center" shrinkToFit="1"/>
    </xf>
    <xf numFmtId="177" fontId="2" fillId="0" borderId="60" xfId="0" applyNumberFormat="1" applyFont="1" applyBorder="1" applyAlignment="1">
      <alignment horizontal="center" vertical="center"/>
    </xf>
    <xf numFmtId="178" fontId="2" fillId="33" borderId="17" xfId="0" applyNumberFormat="1" applyFont="1" applyFill="1" applyBorder="1" applyAlignment="1">
      <alignment vertical="center" shrinkToFit="1"/>
    </xf>
    <xf numFmtId="178" fontId="2" fillId="33" borderId="61" xfId="0" applyNumberFormat="1" applyFont="1" applyFill="1" applyBorder="1" applyAlignment="1">
      <alignment vertical="center" shrinkToFit="1"/>
    </xf>
    <xf numFmtId="178" fontId="2" fillId="33" borderId="10" xfId="0" applyNumberFormat="1" applyFont="1" applyFill="1" applyBorder="1" applyAlignment="1">
      <alignment vertical="center" shrinkToFit="1"/>
    </xf>
    <xf numFmtId="178" fontId="2" fillId="33" borderId="62" xfId="0" applyNumberFormat="1" applyFont="1" applyFill="1" applyBorder="1" applyAlignment="1">
      <alignment vertical="center" shrinkToFit="1"/>
    </xf>
    <xf numFmtId="0" fontId="2" fillId="0" borderId="13" xfId="0" applyNumberFormat="1" applyFont="1" applyBorder="1" applyAlignment="1">
      <alignment horizontal="center" vertical="center" wrapText="1"/>
    </xf>
    <xf numFmtId="194" fontId="2" fillId="0" borderId="23" xfId="0" applyNumberFormat="1" applyFont="1" applyFill="1" applyBorder="1" applyAlignment="1">
      <alignment vertical="center" shrinkToFit="1"/>
    </xf>
    <xf numFmtId="194" fontId="2" fillId="0" borderId="12" xfId="0" applyNumberFormat="1" applyFont="1" applyFill="1" applyBorder="1" applyAlignment="1">
      <alignment vertical="center" shrinkToFit="1"/>
    </xf>
    <xf numFmtId="178" fontId="2" fillId="33" borderId="23" xfId="0" applyNumberFormat="1" applyFont="1" applyFill="1" applyBorder="1" applyAlignment="1">
      <alignment horizontal="right" vertical="center" wrapText="1" shrinkToFit="1"/>
    </xf>
    <xf numFmtId="0" fontId="2" fillId="33" borderId="12" xfId="0" applyNumberFormat="1" applyFont="1" applyFill="1" applyBorder="1" applyAlignment="1">
      <alignment vertical="center" wrapText="1" shrinkToFit="1"/>
    </xf>
    <xf numFmtId="0" fontId="2" fillId="0" borderId="12" xfId="0" applyNumberFormat="1" applyFont="1" applyFill="1" applyBorder="1" applyAlignment="1">
      <alignment vertical="center" wrapText="1" shrinkToFit="1"/>
    </xf>
    <xf numFmtId="178" fontId="2" fillId="0" borderId="12" xfId="0" applyNumberFormat="1" applyFont="1" applyFill="1" applyBorder="1" applyAlignment="1">
      <alignment horizontal="center" vertical="center" shrinkToFit="1"/>
    </xf>
    <xf numFmtId="178" fontId="2" fillId="33" borderId="12" xfId="0" applyNumberFormat="1" applyFont="1" applyFill="1" applyBorder="1" applyAlignment="1">
      <alignment horizontal="center" vertical="center" shrinkToFit="1"/>
    </xf>
    <xf numFmtId="0" fontId="2" fillId="0" borderId="21" xfId="0" applyNumberFormat="1" applyFont="1" applyFill="1" applyBorder="1" applyAlignment="1">
      <alignment vertical="center" wrapText="1" shrinkToFit="1"/>
    </xf>
    <xf numFmtId="0" fontId="14" fillId="33" borderId="12" xfId="0" applyNumberFormat="1" applyFont="1" applyFill="1" applyBorder="1" applyAlignment="1">
      <alignment vertical="center" wrapText="1" shrinkToFit="1"/>
    </xf>
    <xf numFmtId="3" fontId="15" fillId="33" borderId="21" xfId="0" applyNumberFormat="1" applyFont="1" applyFill="1" applyBorder="1" applyAlignment="1">
      <alignment vertical="center" wrapText="1"/>
    </xf>
    <xf numFmtId="0" fontId="15" fillId="33" borderId="50" xfId="0" applyNumberFormat="1" applyFont="1" applyFill="1" applyBorder="1" applyAlignment="1">
      <alignment vertical="center" wrapText="1"/>
    </xf>
    <xf numFmtId="3" fontId="15" fillId="33" borderId="12" xfId="0" applyNumberFormat="1" applyFont="1" applyFill="1" applyBorder="1" applyAlignment="1">
      <alignment vertical="center" wrapText="1"/>
    </xf>
    <xf numFmtId="0" fontId="15" fillId="33" borderId="12" xfId="0" applyNumberFormat="1" applyFont="1" applyFill="1" applyBorder="1" applyAlignment="1">
      <alignment vertical="center" wrapText="1"/>
    </xf>
    <xf numFmtId="178" fontId="10" fillId="0" borderId="63" xfId="0" applyNumberFormat="1" applyFont="1" applyBorder="1" applyAlignment="1">
      <alignment vertical="center" shrinkToFit="1"/>
    </xf>
    <xf numFmtId="178" fontId="10" fillId="33" borderId="64" xfId="0" applyNumberFormat="1" applyFont="1" applyFill="1" applyBorder="1" applyAlignment="1">
      <alignment vertical="center" shrinkToFit="1"/>
    </xf>
    <xf numFmtId="178" fontId="10" fillId="33" borderId="63" xfId="0" applyNumberFormat="1" applyFont="1" applyFill="1" applyBorder="1" applyAlignment="1">
      <alignment vertical="center" shrinkToFit="1"/>
    </xf>
    <xf numFmtId="178" fontId="10" fillId="33" borderId="27" xfId="0" applyNumberFormat="1" applyFont="1" applyFill="1" applyBorder="1" applyAlignment="1">
      <alignment vertical="center" shrinkToFit="1"/>
    </xf>
    <xf numFmtId="178" fontId="10" fillId="33" borderId="65" xfId="0" applyNumberFormat="1" applyFont="1" applyFill="1" applyBorder="1" applyAlignment="1">
      <alignment vertical="center" shrinkToFit="1"/>
    </xf>
    <xf numFmtId="178" fontId="10" fillId="33" borderId="63" xfId="0" applyNumberFormat="1" applyFont="1" applyFill="1" applyBorder="1" applyAlignment="1">
      <alignment horizontal="center" vertical="center" shrinkToFit="1"/>
    </xf>
    <xf numFmtId="178" fontId="2" fillId="0" borderId="16" xfId="0" applyNumberFormat="1" applyFont="1" applyFill="1" applyBorder="1" applyAlignment="1" quotePrefix="1">
      <alignment horizontal="right" vertical="center" wrapText="1" shrinkToFit="1"/>
    </xf>
    <xf numFmtId="178" fontId="2" fillId="0" borderId="12" xfId="0" applyNumberFormat="1" applyFont="1" applyFill="1" applyBorder="1" applyAlignment="1">
      <alignment horizontal="right" vertical="center" wrapText="1" shrinkToFit="1"/>
    </xf>
    <xf numFmtId="178" fontId="2" fillId="33" borderId="12" xfId="0" applyNumberFormat="1" applyFont="1" applyFill="1" applyBorder="1" applyAlignment="1">
      <alignment horizontal="right" vertical="center" wrapText="1" shrinkToFit="1"/>
    </xf>
    <xf numFmtId="0" fontId="2" fillId="33" borderId="24" xfId="0" applyNumberFormat="1" applyFont="1" applyFill="1" applyBorder="1" applyAlignment="1">
      <alignment horizontal="center" vertical="center" wrapText="1"/>
    </xf>
    <xf numFmtId="177" fontId="2" fillId="33" borderId="11" xfId="0" applyNumberFormat="1" applyFont="1" applyFill="1" applyBorder="1" applyAlignment="1">
      <alignment horizontal="center" vertical="center" wrapText="1"/>
    </xf>
    <xf numFmtId="197" fontId="2" fillId="0" borderId="0" xfId="0" applyNumberFormat="1" applyFont="1" applyAlignment="1">
      <alignment/>
    </xf>
    <xf numFmtId="0" fontId="7" fillId="36" borderId="32"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33" xfId="0" applyFont="1" applyBorder="1" applyAlignment="1">
      <alignment horizontal="center" vertical="center" wrapText="1"/>
    </xf>
    <xf numFmtId="0" fontId="7" fillId="36" borderId="0"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7" fillId="36" borderId="41" xfId="0" applyFont="1" applyFill="1" applyBorder="1" applyAlignment="1">
      <alignment horizontal="center" vertical="center" wrapText="1"/>
    </xf>
    <xf numFmtId="0" fontId="7" fillId="36" borderId="32" xfId="0" applyFont="1" applyFill="1" applyBorder="1" applyAlignment="1">
      <alignment horizontal="center" vertical="center"/>
    </xf>
    <xf numFmtId="0" fontId="7" fillId="36" borderId="21" xfId="0" applyFont="1" applyFill="1" applyBorder="1" applyAlignment="1">
      <alignment horizontal="center" vertical="center"/>
    </xf>
    <xf numFmtId="0" fontId="7" fillId="36" borderId="33" xfId="0" applyFont="1" applyFill="1" applyBorder="1" applyAlignment="1">
      <alignment horizontal="center" vertical="center"/>
    </xf>
    <xf numFmtId="0" fontId="7" fillId="36" borderId="53" xfId="0"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66" xfId="0" applyFont="1" applyBorder="1" applyAlignment="1">
      <alignment horizontal="center" vertical="center" wrapText="1"/>
    </xf>
    <xf numFmtId="0" fontId="0" fillId="0" borderId="67" xfId="0" applyFont="1" applyBorder="1" applyAlignment="1">
      <alignment/>
    </xf>
    <xf numFmtId="0" fontId="0" fillId="0" borderId="68" xfId="0" applyFont="1" applyBorder="1" applyAlignment="1">
      <alignment/>
    </xf>
    <xf numFmtId="0" fontId="2" fillId="0" borderId="69" xfId="0" applyFont="1" applyBorder="1" applyAlignment="1">
      <alignment horizontal="center" vertical="center"/>
    </xf>
    <xf numFmtId="0" fontId="2" fillId="0" borderId="70" xfId="0" applyFont="1" applyBorder="1" applyAlignment="1">
      <alignment horizontal="center" vertical="center"/>
    </xf>
    <xf numFmtId="3" fontId="2" fillId="0" borderId="71" xfId="0" applyNumberFormat="1" applyFont="1" applyBorder="1" applyAlignment="1">
      <alignment horizontal="center" vertical="center" shrinkToFit="1"/>
    </xf>
    <xf numFmtId="3" fontId="2" fillId="0" borderId="72" xfId="0" applyNumberFormat="1" applyFont="1" applyBorder="1" applyAlignment="1">
      <alignment horizontal="center" vertical="center" shrinkToFit="1"/>
    </xf>
    <xf numFmtId="3" fontId="2" fillId="33" borderId="73" xfId="0" applyNumberFormat="1" applyFont="1" applyFill="1" applyBorder="1" applyAlignment="1">
      <alignment horizontal="center" vertical="center" wrapText="1"/>
    </xf>
    <xf numFmtId="3" fontId="2" fillId="33" borderId="74" xfId="0" applyNumberFormat="1" applyFont="1" applyFill="1" applyBorder="1" applyAlignment="1">
      <alignment horizontal="center" vertical="center" wrapText="1"/>
    </xf>
    <xf numFmtId="0" fontId="2" fillId="0" borderId="73" xfId="0" applyFont="1" applyBorder="1" applyAlignment="1">
      <alignment horizontal="center" vertical="center"/>
    </xf>
    <xf numFmtId="0" fontId="0" fillId="0" borderId="74"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4" xfId="0" applyFont="1" applyBorder="1" applyAlignment="1">
      <alignment horizontal="center" vertical="center"/>
    </xf>
    <xf numFmtId="3" fontId="2" fillId="0" borderId="73" xfId="0" applyNumberFormat="1" applyFont="1" applyBorder="1" applyAlignment="1">
      <alignment horizontal="center" vertical="center" shrinkToFit="1"/>
    </xf>
    <xf numFmtId="3" fontId="2" fillId="0" borderId="74" xfId="0" applyNumberFormat="1" applyFont="1" applyBorder="1" applyAlignment="1">
      <alignment horizontal="center" vertical="center" shrinkToFit="1"/>
    </xf>
    <xf numFmtId="177" fontId="2" fillId="0" borderId="75" xfId="0" applyNumberFormat="1" applyFont="1" applyBorder="1" applyAlignment="1">
      <alignment horizontal="center" vertical="center"/>
    </xf>
    <xf numFmtId="177" fontId="2" fillId="0" borderId="49" xfId="0" applyNumberFormat="1" applyFont="1" applyBorder="1" applyAlignment="1">
      <alignment horizontal="center" vertical="center"/>
    </xf>
    <xf numFmtId="177" fontId="2" fillId="0" borderId="76" xfId="0" applyNumberFormat="1" applyFont="1" applyBorder="1" applyAlignment="1">
      <alignment horizontal="center" vertical="center"/>
    </xf>
    <xf numFmtId="177" fontId="2" fillId="0" borderId="51" xfId="0" applyNumberFormat="1"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178" fontId="2" fillId="33" borderId="71" xfId="0" applyNumberFormat="1" applyFont="1" applyFill="1" applyBorder="1" applyAlignment="1">
      <alignment horizontal="center" vertical="center" shrinkToFit="1"/>
    </xf>
    <xf numFmtId="178" fontId="2" fillId="33" borderId="72" xfId="0" applyNumberFormat="1" applyFont="1" applyFill="1" applyBorder="1" applyAlignment="1">
      <alignment horizontal="center" vertical="center" shrinkToFit="1"/>
    </xf>
    <xf numFmtId="3" fontId="2" fillId="33" borderId="71" xfId="0" applyNumberFormat="1" applyFont="1" applyFill="1" applyBorder="1" applyAlignment="1">
      <alignment horizontal="center" vertical="center" wrapText="1"/>
    </xf>
    <xf numFmtId="3" fontId="2" fillId="33" borderId="72" xfId="0" applyNumberFormat="1" applyFont="1" applyFill="1" applyBorder="1" applyAlignment="1">
      <alignment horizontal="center" vertical="center" wrapText="1"/>
    </xf>
    <xf numFmtId="0" fontId="0" fillId="0" borderId="79" xfId="0" applyFont="1" applyBorder="1" applyAlignment="1">
      <alignment/>
    </xf>
    <xf numFmtId="0" fontId="0" fillId="0" borderId="80" xfId="0" applyFont="1" applyBorder="1" applyAlignment="1">
      <alignment/>
    </xf>
    <xf numFmtId="0" fontId="2" fillId="33" borderId="17" xfId="0" applyFont="1" applyFill="1" applyBorder="1" applyAlignment="1">
      <alignment horizontal="center" vertical="center"/>
    </xf>
    <xf numFmtId="0" fontId="2" fillId="33" borderId="81"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66" xfId="0" applyFont="1" applyFill="1" applyBorder="1" applyAlignment="1">
      <alignment horizontal="center" vertical="center"/>
    </xf>
    <xf numFmtId="0" fontId="0" fillId="0" borderId="72" xfId="0" applyFont="1" applyBorder="1" applyAlignment="1">
      <alignment horizontal="center" vertical="center"/>
    </xf>
    <xf numFmtId="0" fontId="2" fillId="33" borderId="14" xfId="0" applyFont="1" applyFill="1" applyBorder="1" applyAlignment="1">
      <alignment horizontal="center" vertical="center"/>
    </xf>
    <xf numFmtId="0" fontId="2" fillId="33" borderId="82" xfId="0" applyFont="1" applyFill="1" applyBorder="1" applyAlignment="1">
      <alignment horizontal="center" vertical="center"/>
    </xf>
    <xf numFmtId="178" fontId="2" fillId="33" borderId="73" xfId="0" applyNumberFormat="1" applyFont="1" applyFill="1" applyBorder="1" applyAlignment="1">
      <alignment horizontal="center" vertical="center" shrinkToFit="1"/>
    </xf>
    <xf numFmtId="178" fontId="2" fillId="33" borderId="74" xfId="0" applyNumberFormat="1" applyFont="1" applyFill="1" applyBorder="1" applyAlignment="1">
      <alignment horizontal="center" vertical="center" shrinkToFit="1"/>
    </xf>
    <xf numFmtId="177" fontId="2" fillId="0" borderId="20" xfId="0" applyNumberFormat="1" applyFont="1" applyBorder="1" applyAlignment="1">
      <alignment horizontal="center" vertical="center"/>
    </xf>
    <xf numFmtId="177" fontId="2" fillId="0" borderId="50" xfId="0" applyNumberFormat="1" applyFont="1" applyBorder="1" applyAlignment="1">
      <alignment horizontal="center" vertical="center"/>
    </xf>
    <xf numFmtId="177" fontId="2" fillId="0" borderId="83" xfId="0" applyNumberFormat="1" applyFont="1" applyBorder="1" applyAlignment="1">
      <alignment horizontal="center" vertical="center"/>
    </xf>
    <xf numFmtId="177" fontId="2" fillId="0" borderId="60" xfId="0" applyNumberFormat="1" applyFont="1" applyBorder="1" applyAlignment="1">
      <alignment horizontal="center" vertical="center"/>
    </xf>
    <xf numFmtId="0" fontId="5" fillId="0" borderId="0" xfId="0" applyFont="1" applyBorder="1" applyAlignment="1">
      <alignment horizontal="center"/>
    </xf>
    <xf numFmtId="0" fontId="7" fillId="36" borderId="84" xfId="0" applyFont="1" applyFill="1" applyBorder="1" applyAlignment="1">
      <alignment horizontal="center" vertical="center" wrapText="1"/>
    </xf>
    <xf numFmtId="0" fontId="7" fillId="36" borderId="20" xfId="0" applyFont="1" applyFill="1" applyBorder="1" applyAlignment="1">
      <alignment horizontal="center" vertical="center"/>
    </xf>
    <xf numFmtId="0" fontId="7" fillId="36" borderId="76" xfId="0" applyFont="1" applyFill="1" applyBorder="1" applyAlignment="1">
      <alignment horizontal="center" vertical="center"/>
    </xf>
    <xf numFmtId="0" fontId="7" fillId="36" borderId="36" xfId="0" applyFont="1" applyFill="1" applyBorder="1" applyAlignment="1">
      <alignment horizontal="center" vertical="center" wrapText="1"/>
    </xf>
    <xf numFmtId="0" fontId="7" fillId="36" borderId="66" xfId="0" applyFont="1" applyFill="1" applyBorder="1" applyAlignment="1">
      <alignment horizontal="center" vertical="center" wrapText="1"/>
    </xf>
    <xf numFmtId="0" fontId="7" fillId="36" borderId="24" xfId="0" applyFont="1" applyFill="1" applyBorder="1" applyAlignment="1">
      <alignment horizontal="center" vertical="center" wrapText="1"/>
    </xf>
    <xf numFmtId="0" fontId="7" fillId="36" borderId="33" xfId="0" applyFont="1" applyFill="1" applyBorder="1" applyAlignment="1">
      <alignment horizontal="center" vertical="center" wrapText="1"/>
    </xf>
    <xf numFmtId="0" fontId="7" fillId="36" borderId="85" xfId="0" applyFont="1" applyFill="1" applyBorder="1" applyAlignment="1">
      <alignment horizontal="center" vertical="center" wrapText="1"/>
    </xf>
    <xf numFmtId="0" fontId="7" fillId="36" borderId="54" xfId="0" applyFont="1" applyFill="1" applyBorder="1" applyAlignment="1">
      <alignment horizontal="center" vertical="center" wrapText="1"/>
    </xf>
    <xf numFmtId="0" fontId="7" fillId="36" borderId="62"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12" fillId="0" borderId="21" xfId="0" applyFont="1" applyBorder="1" applyAlignment="1">
      <alignment horizontal="center" vertical="center"/>
    </xf>
    <xf numFmtId="0" fontId="12" fillId="0" borderId="33" xfId="0" applyFont="1" applyBorder="1" applyAlignment="1">
      <alignment horizontal="center" vertical="center"/>
    </xf>
    <xf numFmtId="0" fontId="7" fillId="36" borderId="38" xfId="0" applyFont="1" applyFill="1" applyBorder="1" applyAlignment="1">
      <alignment horizontal="center" vertical="center" wrapText="1"/>
    </xf>
    <xf numFmtId="0" fontId="2" fillId="0" borderId="10" xfId="0" applyFont="1" applyBorder="1" applyAlignment="1">
      <alignment horizontal="right"/>
    </xf>
    <xf numFmtId="0" fontId="0" fillId="0" borderId="10" xfId="0" applyBorder="1" applyAlignment="1">
      <alignment horizontal="right"/>
    </xf>
    <xf numFmtId="0" fontId="12" fillId="36" borderId="32" xfId="0" applyFont="1" applyFill="1" applyBorder="1" applyAlignment="1">
      <alignment horizontal="center" vertical="center"/>
    </xf>
    <xf numFmtId="0" fontId="12" fillId="0" borderId="21" xfId="0" applyFont="1" applyBorder="1" applyAlignment="1">
      <alignment vertical="center"/>
    </xf>
    <xf numFmtId="0" fontId="12" fillId="0" borderId="33" xfId="0" applyFont="1" applyBorder="1" applyAlignment="1">
      <alignment vertical="center"/>
    </xf>
    <xf numFmtId="0" fontId="12" fillId="36" borderId="32" xfId="0" applyFont="1" applyFill="1" applyBorder="1" applyAlignment="1">
      <alignment horizontal="center" vertical="center" wrapText="1"/>
    </xf>
    <xf numFmtId="0" fontId="12" fillId="36" borderId="32" xfId="0" applyFont="1" applyFill="1" applyBorder="1" applyAlignment="1">
      <alignment horizontal="left" vertical="center" wrapText="1"/>
    </xf>
    <xf numFmtId="0" fontId="12" fillId="0" borderId="21" xfId="0" applyFont="1" applyBorder="1" applyAlignment="1">
      <alignment horizontal="left" vertical="center"/>
    </xf>
    <xf numFmtId="0" fontId="12" fillId="0" borderId="33" xfId="0" applyFont="1" applyBorder="1" applyAlignment="1">
      <alignment horizontal="left" vertical="center"/>
    </xf>
    <xf numFmtId="0" fontId="2" fillId="33" borderId="15" xfId="0" applyFont="1" applyFill="1" applyBorder="1" applyAlignment="1">
      <alignment horizontal="center" vertical="center"/>
    </xf>
    <xf numFmtId="0" fontId="2" fillId="33" borderId="86" xfId="0" applyFont="1" applyFill="1"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7" fillId="36" borderId="87"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88" xfId="0" applyFont="1" applyBorder="1" applyAlignment="1">
      <alignment horizontal="center" vertical="center" wrapText="1"/>
    </xf>
    <xf numFmtId="0" fontId="7" fillId="36" borderId="89" xfId="0" applyFont="1" applyFill="1" applyBorder="1" applyAlignment="1">
      <alignment horizontal="center" vertical="center" wrapText="1"/>
    </xf>
    <xf numFmtId="0" fontId="7" fillId="36" borderId="51" xfId="0" applyFont="1" applyFill="1" applyBorder="1" applyAlignment="1">
      <alignment horizontal="center" vertical="center" wrapText="1"/>
    </xf>
    <xf numFmtId="0" fontId="0" fillId="0" borderId="0" xfId="0" applyFont="1" applyBorder="1" applyAlignment="1">
      <alignment/>
    </xf>
    <xf numFmtId="0" fontId="0" fillId="0" borderId="67" xfId="0" applyFont="1" applyBorder="1" applyAlignment="1">
      <alignment horizontal="center" vertical="center"/>
    </xf>
    <xf numFmtId="0" fontId="0" fillId="0" borderId="90" xfId="0" applyFont="1" applyBorder="1" applyAlignment="1">
      <alignment horizontal="center" vertical="center"/>
    </xf>
    <xf numFmtId="0" fontId="12" fillId="36" borderId="85" xfId="0" applyFont="1" applyFill="1" applyBorder="1" applyAlignment="1">
      <alignment horizontal="center" vertical="center" wrapText="1"/>
    </xf>
    <xf numFmtId="0" fontId="12" fillId="36" borderId="54" xfId="0" applyFont="1" applyFill="1" applyBorder="1" applyAlignment="1">
      <alignment horizontal="center" vertical="center" wrapText="1"/>
    </xf>
    <xf numFmtId="0" fontId="12" fillId="36" borderId="62" xfId="0" applyFont="1" applyFill="1" applyBorder="1" applyAlignment="1">
      <alignment horizontal="center" vertical="center" wrapText="1"/>
    </xf>
    <xf numFmtId="0" fontId="2" fillId="36" borderId="84" xfId="0" applyFont="1" applyFill="1" applyBorder="1" applyAlignment="1">
      <alignment horizontal="center" vertical="center" wrapText="1"/>
    </xf>
    <xf numFmtId="0" fontId="2" fillId="36" borderId="20"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32" xfId="0" applyFont="1" applyFill="1" applyBorder="1" applyAlignment="1">
      <alignment horizontal="center" vertical="center"/>
    </xf>
    <xf numFmtId="0" fontId="2" fillId="36" borderId="21" xfId="0" applyFont="1" applyFill="1" applyBorder="1" applyAlignment="1">
      <alignment horizontal="center" vertical="center"/>
    </xf>
    <xf numFmtId="0" fontId="2" fillId="36" borderId="33" xfId="0" applyFont="1" applyFill="1" applyBorder="1" applyAlignment="1">
      <alignment horizontal="center" vertical="center"/>
    </xf>
    <xf numFmtId="0" fontId="0" fillId="0" borderId="21" xfId="0" applyBorder="1" applyAlignment="1">
      <alignment horizontal="center" vertical="center"/>
    </xf>
    <xf numFmtId="0" fontId="0" fillId="0" borderId="33" xfId="0" applyBorder="1" applyAlignment="1">
      <alignment horizontal="center" vertical="center"/>
    </xf>
    <xf numFmtId="0" fontId="2" fillId="36" borderId="85" xfId="0" applyFont="1" applyFill="1" applyBorder="1" applyAlignment="1">
      <alignment horizontal="center" vertical="center"/>
    </xf>
    <xf numFmtId="0" fontId="0" fillId="0" borderId="54" xfId="0" applyBorder="1" applyAlignment="1">
      <alignment vertical="center"/>
    </xf>
    <xf numFmtId="0" fontId="0" fillId="0" borderId="62" xfId="0" applyBorder="1" applyAlignment="1">
      <alignment vertical="center"/>
    </xf>
    <xf numFmtId="0" fontId="2" fillId="36" borderId="32"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2" fillId="36" borderId="33" xfId="0" applyFont="1" applyFill="1" applyBorder="1" applyAlignment="1">
      <alignment horizontal="center" vertical="center" wrapText="1"/>
    </xf>
    <xf numFmtId="3" fontId="2" fillId="33" borderId="73" xfId="0" applyNumberFormat="1" applyFont="1" applyFill="1" applyBorder="1" applyAlignment="1">
      <alignment horizontal="center" vertical="center" shrinkToFit="1"/>
    </xf>
    <xf numFmtId="3" fontId="2" fillId="33" borderId="74" xfId="0" applyNumberFormat="1" applyFont="1" applyFill="1" applyBorder="1" applyAlignment="1">
      <alignment horizontal="center" vertical="center" shrinkToFit="1"/>
    </xf>
    <xf numFmtId="0" fontId="0" fillId="0" borderId="0" xfId="0" applyBorder="1" applyAlignment="1">
      <alignment/>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3" xfId="0" applyFont="1" applyFill="1" applyBorder="1" applyAlignment="1">
      <alignment horizontal="center" vertical="center"/>
    </xf>
    <xf numFmtId="0" fontId="0" fillId="0" borderId="74" xfId="0" applyBorder="1" applyAlignment="1">
      <alignment horizontal="center" vertical="center"/>
    </xf>
    <xf numFmtId="177" fontId="2" fillId="33" borderId="75" xfId="0" applyNumberFormat="1" applyFont="1" applyFill="1" applyBorder="1" applyAlignment="1">
      <alignment horizontal="center" vertical="center"/>
    </xf>
    <xf numFmtId="177" fontId="2" fillId="33" borderId="49" xfId="0" applyNumberFormat="1" applyFont="1" applyFill="1" applyBorder="1" applyAlignment="1">
      <alignment horizontal="center" vertical="center"/>
    </xf>
    <xf numFmtId="177" fontId="2" fillId="33" borderId="76" xfId="0" applyNumberFormat="1" applyFont="1" applyFill="1" applyBorder="1" applyAlignment="1">
      <alignment horizontal="center" vertical="center"/>
    </xf>
    <xf numFmtId="177" fontId="2" fillId="33" borderId="51" xfId="0" applyNumberFormat="1" applyFont="1"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36" borderId="85" xfId="0" applyFont="1" applyFill="1" applyBorder="1" applyAlignment="1">
      <alignment horizontal="center" vertical="center"/>
    </xf>
    <xf numFmtId="0" fontId="0" fillId="0" borderId="28"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1" xfId="0" applyBorder="1" applyAlignment="1">
      <alignment/>
    </xf>
    <xf numFmtId="183" fontId="10" fillId="0" borderId="16" xfId="0" applyNumberFormat="1" applyFont="1" applyBorder="1" applyAlignment="1">
      <alignment horizontal="center" vertical="center"/>
    </xf>
    <xf numFmtId="0" fontId="0" fillId="0" borderId="91" xfId="0" applyBorder="1" applyAlignment="1">
      <alignment vertical="center"/>
    </xf>
    <xf numFmtId="0" fontId="10" fillId="34" borderId="24"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10" fillId="34" borderId="38" xfId="0" applyFont="1" applyFill="1" applyBorder="1" applyAlignment="1">
      <alignment horizontal="center" vertical="center" wrapText="1"/>
    </xf>
    <xf numFmtId="0" fontId="10" fillId="34" borderId="89" xfId="0" applyFont="1" applyFill="1" applyBorder="1" applyAlignment="1">
      <alignment horizontal="center" vertical="center" wrapText="1"/>
    </xf>
    <xf numFmtId="0" fontId="10" fillId="34" borderId="62" xfId="0" applyFont="1" applyFill="1" applyBorder="1" applyAlignment="1">
      <alignment horizontal="center" vertical="center" wrapText="1"/>
    </xf>
    <xf numFmtId="0" fontId="10" fillId="34" borderId="51" xfId="0" applyFont="1" applyFill="1" applyBorder="1" applyAlignment="1">
      <alignment horizontal="center" vertical="center" wrapText="1"/>
    </xf>
    <xf numFmtId="0" fontId="9" fillId="0" borderId="0" xfId="0" applyFont="1" applyBorder="1" applyAlignment="1">
      <alignment horizontal="center"/>
    </xf>
    <xf numFmtId="0" fontId="10" fillId="34" borderId="84" xfId="0" applyFont="1" applyFill="1" applyBorder="1" applyAlignment="1">
      <alignment horizontal="center" vertical="center" wrapText="1"/>
    </xf>
    <xf numFmtId="0" fontId="10" fillId="34" borderId="20" xfId="0" applyFont="1" applyFill="1" applyBorder="1" applyAlignment="1">
      <alignment horizontal="center" vertical="center"/>
    </xf>
    <xf numFmtId="0" fontId="10" fillId="34" borderId="76" xfId="0" applyFont="1" applyFill="1" applyBorder="1" applyAlignment="1">
      <alignment horizontal="center" vertical="center"/>
    </xf>
    <xf numFmtId="0" fontId="10" fillId="34" borderId="32" xfId="0" applyFont="1" applyFill="1" applyBorder="1" applyAlignment="1">
      <alignment horizontal="center" vertical="center" wrapText="1"/>
    </xf>
    <xf numFmtId="0" fontId="10" fillId="34" borderId="21" xfId="0" applyFont="1" applyFill="1" applyBorder="1" applyAlignment="1">
      <alignment horizontal="center" vertical="center"/>
    </xf>
    <xf numFmtId="0" fontId="10" fillId="34" borderId="33" xfId="0" applyFont="1" applyFill="1" applyBorder="1" applyAlignment="1">
      <alignment horizontal="center" vertical="center"/>
    </xf>
    <xf numFmtId="0" fontId="10" fillId="34" borderId="36" xfId="0" applyFont="1" applyFill="1" applyBorder="1" applyAlignment="1">
      <alignment horizontal="center" vertical="center" wrapText="1"/>
    </xf>
    <xf numFmtId="0" fontId="10" fillId="34" borderId="66"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10" fillId="34" borderId="0" xfId="0" applyFont="1" applyFill="1" applyBorder="1" applyAlignment="1">
      <alignment horizontal="center" vertical="center" wrapText="1"/>
    </xf>
    <xf numFmtId="183" fontId="10" fillId="0" borderId="38" xfId="0" applyNumberFormat="1" applyFont="1" applyBorder="1" applyAlignment="1">
      <alignment horizontal="center" vertical="center"/>
    </xf>
    <xf numFmtId="0" fontId="0" fillId="0" borderId="89" xfId="0" applyBorder="1" applyAlignment="1">
      <alignment vertical="center"/>
    </xf>
    <xf numFmtId="177" fontId="10" fillId="0" borderId="92" xfId="0" applyNumberFormat="1" applyFont="1" applyBorder="1" applyAlignment="1">
      <alignment horizontal="center" vertical="center"/>
    </xf>
    <xf numFmtId="177" fontId="10" fillId="0" borderId="64" xfId="0" applyNumberFormat="1" applyFont="1" applyBorder="1" applyAlignment="1">
      <alignment horizontal="center" vertical="center"/>
    </xf>
    <xf numFmtId="177" fontId="10" fillId="0" borderId="65" xfId="0" applyNumberFormat="1" applyFont="1" applyBorder="1" applyAlignment="1">
      <alignment horizontal="center" vertical="center"/>
    </xf>
    <xf numFmtId="3" fontId="10" fillId="33" borderId="24" xfId="0" applyNumberFormat="1" applyFont="1" applyFill="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10" fillId="34" borderId="10" xfId="0" applyFont="1" applyFill="1" applyBorder="1" applyAlignment="1">
      <alignment horizontal="center" vertical="center" wrapText="1"/>
    </xf>
    <xf numFmtId="0" fontId="11" fillId="0" borderId="10" xfId="0" applyFont="1" applyBorder="1" applyAlignment="1">
      <alignment horizontal="right" vertical="center"/>
    </xf>
    <xf numFmtId="0" fontId="0" fillId="0" borderId="10" xfId="0" applyBorder="1" applyAlignment="1">
      <alignment horizontal="right" vertical="center"/>
    </xf>
    <xf numFmtId="0" fontId="10" fillId="34" borderId="85" xfId="0" applyFont="1" applyFill="1" applyBorder="1" applyAlignment="1">
      <alignment horizontal="center" vertical="center"/>
    </xf>
    <xf numFmtId="0" fontId="0" fillId="34" borderId="93" xfId="0" applyFill="1" applyBorder="1" applyAlignment="1">
      <alignment horizontal="center" vertical="center"/>
    </xf>
    <xf numFmtId="0" fontId="0" fillId="34" borderId="54" xfId="0" applyFill="1" applyBorder="1" applyAlignment="1">
      <alignment horizontal="center" vertical="center"/>
    </xf>
    <xf numFmtId="0" fontId="0" fillId="34" borderId="50" xfId="0" applyFill="1" applyBorder="1" applyAlignment="1">
      <alignment horizontal="center" vertical="center"/>
    </xf>
    <xf numFmtId="0" fontId="0" fillId="34" borderId="62" xfId="0" applyFill="1" applyBorder="1" applyAlignment="1">
      <alignment horizontal="center" vertical="center"/>
    </xf>
    <xf numFmtId="0" fontId="0" fillId="34" borderId="51" xfId="0" applyFill="1" applyBorder="1" applyAlignment="1">
      <alignment horizontal="center" vertical="center"/>
    </xf>
    <xf numFmtId="0" fontId="10" fillId="0" borderId="53" xfId="0" applyNumberFormat="1" applyFont="1" applyBorder="1" applyAlignment="1">
      <alignment vertical="center" wrapText="1"/>
    </xf>
    <xf numFmtId="0" fontId="0" fillId="0" borderId="66" xfId="0" applyBorder="1" applyAlignment="1">
      <alignment vertical="center"/>
    </xf>
    <xf numFmtId="0" fontId="10" fillId="0" borderId="16" xfId="0" applyNumberFormat="1" applyFont="1" applyBorder="1" applyAlignment="1">
      <alignment vertical="center" wrapText="1"/>
    </xf>
    <xf numFmtId="0" fontId="10" fillId="34" borderId="87" xfId="0" applyFont="1" applyFill="1" applyBorder="1" applyAlignment="1">
      <alignment horizontal="center" vertical="center"/>
    </xf>
    <xf numFmtId="0" fontId="10" fillId="34" borderId="28" xfId="0" applyFont="1" applyFill="1" applyBorder="1" applyAlignment="1">
      <alignment horizontal="center" vertical="center"/>
    </xf>
    <xf numFmtId="0" fontId="10" fillId="34" borderId="88" xfId="0" applyFont="1" applyFill="1" applyBorder="1" applyAlignment="1">
      <alignment horizontal="center" vertical="center"/>
    </xf>
    <xf numFmtId="0" fontId="10" fillId="34" borderId="53"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66" xfId="0" applyBorder="1" applyAlignment="1">
      <alignment horizontal="center" vertical="center" wrapText="1"/>
    </xf>
    <xf numFmtId="0" fontId="7" fillId="0" borderId="84" xfId="0" applyFont="1" applyBorder="1" applyAlignment="1">
      <alignment horizontal="center" vertical="center"/>
    </xf>
    <xf numFmtId="0" fontId="7" fillId="0" borderId="94" xfId="0" applyFont="1" applyBorder="1" applyAlignment="1">
      <alignment horizontal="center" vertical="center"/>
    </xf>
    <xf numFmtId="0" fontId="7" fillId="0" borderId="76" xfId="0" applyFont="1" applyBorder="1" applyAlignment="1">
      <alignment horizontal="center" vertical="center"/>
    </xf>
    <xf numFmtId="0" fontId="7" fillId="0" borderId="95" xfId="0" applyFont="1" applyBorder="1" applyAlignment="1">
      <alignment horizontal="center" vertical="center"/>
    </xf>
    <xf numFmtId="178" fontId="7" fillId="0" borderId="96" xfId="0" applyNumberFormat="1" applyFont="1" applyBorder="1" applyAlignment="1">
      <alignment vertical="center" shrinkToFit="1"/>
    </xf>
    <xf numFmtId="178" fontId="7" fillId="0" borderId="20" xfId="0" applyNumberFormat="1" applyFont="1" applyBorder="1" applyAlignment="1">
      <alignment vertical="center" shrinkToFit="1"/>
    </xf>
    <xf numFmtId="178" fontId="7" fillId="0" borderId="97" xfId="0" applyNumberFormat="1" applyFont="1" applyBorder="1" applyAlignment="1">
      <alignment vertical="center" shrinkToFit="1"/>
    </xf>
    <xf numFmtId="0" fontId="5" fillId="0" borderId="0" xfId="0" applyFont="1" applyAlignment="1">
      <alignment horizont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1"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20" xfId="0" applyFont="1" applyBorder="1" applyAlignment="1">
      <alignment horizontal="center" vertical="center"/>
    </xf>
    <xf numFmtId="0" fontId="7" fillId="0" borderId="97" xfId="0" applyFont="1" applyBorder="1" applyAlignment="1">
      <alignment horizontal="center" vertical="center"/>
    </xf>
    <xf numFmtId="0" fontId="2" fillId="0" borderId="0" xfId="0" applyFont="1" applyAlignment="1">
      <alignment vertical="center"/>
    </xf>
    <xf numFmtId="178" fontId="7" fillId="0" borderId="113" xfId="0" applyNumberFormat="1" applyFont="1" applyBorder="1" applyAlignment="1">
      <alignment vertical="center" shrinkToFit="1"/>
    </xf>
    <xf numFmtId="178" fontId="7" fillId="0" borderId="28" xfId="0" applyNumberFormat="1" applyFont="1" applyBorder="1" applyAlignment="1">
      <alignment vertical="center" shrinkToFit="1"/>
    </xf>
    <xf numFmtId="178" fontId="7" fillId="0" borderId="47" xfId="0" applyNumberFormat="1" applyFont="1" applyBorder="1" applyAlignment="1">
      <alignment vertical="center" shrinkToFit="1"/>
    </xf>
    <xf numFmtId="178" fontId="7" fillId="0" borderId="96" xfId="0" applyNumberFormat="1" applyFont="1" applyBorder="1" applyAlignment="1">
      <alignment horizontal="center" vertical="center" shrinkToFit="1"/>
    </xf>
    <xf numFmtId="178" fontId="7" fillId="0" borderId="20" xfId="0" applyNumberFormat="1" applyFont="1" applyBorder="1" applyAlignment="1">
      <alignment horizontal="center" vertical="center" shrinkToFit="1"/>
    </xf>
    <xf numFmtId="178" fontId="7" fillId="0" borderId="97" xfId="0" applyNumberFormat="1" applyFont="1" applyBorder="1" applyAlignment="1">
      <alignment horizontal="center" vertical="center" shrinkToFit="1"/>
    </xf>
    <xf numFmtId="178" fontId="7" fillId="0" borderId="114" xfId="0" applyNumberFormat="1" applyFont="1" applyBorder="1" applyAlignment="1">
      <alignment vertical="center" shrinkToFit="1"/>
    </xf>
    <xf numFmtId="178" fontId="7" fillId="0" borderId="111" xfId="0" applyNumberFormat="1" applyFont="1" applyBorder="1" applyAlignment="1">
      <alignment vertical="center" shrinkToFit="1"/>
    </xf>
    <xf numFmtId="178" fontId="7" fillId="0" borderId="112" xfId="0" applyNumberFormat="1" applyFont="1" applyBorder="1" applyAlignment="1">
      <alignment vertical="center" shrinkToFit="1"/>
    </xf>
    <xf numFmtId="178" fontId="7" fillId="0" borderId="115" xfId="0" applyNumberFormat="1" applyFont="1" applyBorder="1" applyAlignment="1">
      <alignment vertical="center" shrinkToFit="1"/>
    </xf>
    <xf numFmtId="178" fontId="7" fillId="0" borderId="54" xfId="0" applyNumberFormat="1" applyFont="1" applyBorder="1" applyAlignment="1">
      <alignment vertical="center" shrinkToFit="1"/>
    </xf>
    <xf numFmtId="178" fontId="7" fillId="0" borderId="44" xfId="0" applyNumberFormat="1" applyFont="1" applyBorder="1" applyAlignment="1">
      <alignment vertical="center" shrinkToFit="1"/>
    </xf>
    <xf numFmtId="178" fontId="7" fillId="0" borderId="116" xfId="0" applyNumberFormat="1" applyFont="1" applyBorder="1" applyAlignment="1">
      <alignment vertical="center" shrinkToFit="1"/>
    </xf>
    <xf numFmtId="178" fontId="7" fillId="0" borderId="117" xfId="0" applyNumberFormat="1" applyFont="1" applyBorder="1" applyAlignment="1">
      <alignment vertical="center" shrinkToFit="1"/>
    </xf>
    <xf numFmtId="178" fontId="7" fillId="0" borderId="118" xfId="0" applyNumberFormat="1" applyFont="1" applyBorder="1" applyAlignment="1">
      <alignment vertical="center" shrinkToFit="1"/>
    </xf>
    <xf numFmtId="178" fontId="7" fillId="0" borderId="119" xfId="0" applyNumberFormat="1" applyFont="1" applyBorder="1" applyAlignment="1">
      <alignment horizontal="center" vertical="center" shrinkToFit="1"/>
    </xf>
    <xf numFmtId="178" fontId="7" fillId="0" borderId="120" xfId="0" applyNumberFormat="1" applyFont="1" applyBorder="1" applyAlignment="1">
      <alignment horizontal="center" vertical="center" shrinkToFit="1"/>
    </xf>
    <xf numFmtId="178" fontId="7" fillId="0" borderId="43" xfId="0" applyNumberFormat="1" applyFont="1" applyBorder="1" applyAlignment="1">
      <alignment horizontal="center" vertical="center" shrinkToFit="1"/>
    </xf>
    <xf numFmtId="0" fontId="7" fillId="0" borderId="20"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41" xfId="0" applyFont="1" applyBorder="1" applyAlignment="1">
      <alignment horizontal="center" vertical="center"/>
    </xf>
    <xf numFmtId="0" fontId="7" fillId="0" borderId="0" xfId="0" applyFont="1" applyBorder="1" applyAlignment="1">
      <alignment horizontal="center" vertical="center"/>
    </xf>
    <xf numFmtId="0" fontId="7" fillId="0" borderId="117" xfId="0" applyFont="1" applyBorder="1" applyAlignment="1">
      <alignment horizontal="center" vertical="center"/>
    </xf>
    <xf numFmtId="178" fontId="7" fillId="0" borderId="104" xfId="0" applyNumberFormat="1" applyFont="1" applyBorder="1" applyAlignment="1">
      <alignment vertical="center" shrinkToFit="1"/>
    </xf>
    <xf numFmtId="178" fontId="7" fillId="0" borderId="121" xfId="0" applyNumberFormat="1" applyFont="1" applyBorder="1" applyAlignment="1">
      <alignment vertical="center" shrinkToFit="1"/>
    </xf>
    <xf numFmtId="178" fontId="7" fillId="0" borderId="122" xfId="0" applyNumberFormat="1" applyFont="1" applyBorder="1" applyAlignment="1">
      <alignment vertical="center" shrinkToFit="1"/>
    </xf>
    <xf numFmtId="178" fontId="7" fillId="0" borderId="114" xfId="0" applyNumberFormat="1" applyFont="1" applyBorder="1" applyAlignment="1">
      <alignment horizontal="center" vertical="center" shrinkToFit="1"/>
    </xf>
    <xf numFmtId="178" fontId="7" fillId="0" borderId="111" xfId="0" applyNumberFormat="1" applyFont="1" applyBorder="1" applyAlignment="1">
      <alignment horizontal="center" vertical="center" shrinkToFit="1"/>
    </xf>
    <xf numFmtId="178" fontId="7" fillId="0" borderId="112" xfId="0" applyNumberFormat="1" applyFont="1" applyBorder="1" applyAlignment="1">
      <alignment horizontal="center" vertical="center" shrinkToFit="1"/>
    </xf>
    <xf numFmtId="178" fontId="7" fillId="0" borderId="116" xfId="0" applyNumberFormat="1" applyFont="1" applyBorder="1" applyAlignment="1">
      <alignment horizontal="center" vertical="center" shrinkToFit="1"/>
    </xf>
    <xf numFmtId="178" fontId="7" fillId="0" borderId="117" xfId="0" applyNumberFormat="1" applyFont="1" applyBorder="1" applyAlignment="1">
      <alignment horizontal="center" vertical="center" shrinkToFit="1"/>
    </xf>
    <xf numFmtId="178" fontId="7" fillId="0" borderId="118" xfId="0" applyNumberFormat="1" applyFont="1" applyBorder="1" applyAlignment="1">
      <alignment horizontal="center" vertical="center" shrinkToFit="1"/>
    </xf>
    <xf numFmtId="178" fontId="7" fillId="0" borderId="119" xfId="0" applyNumberFormat="1" applyFont="1" applyBorder="1" applyAlignment="1">
      <alignment vertical="center" shrinkToFit="1"/>
    </xf>
    <xf numFmtId="178" fontId="7" fillId="0" borderId="120" xfId="0" applyNumberFormat="1" applyFont="1" applyBorder="1" applyAlignment="1">
      <alignment vertical="center" shrinkToFit="1"/>
    </xf>
    <xf numFmtId="178" fontId="7" fillId="0" borderId="43" xfId="0" applyNumberFormat="1" applyFont="1" applyBorder="1" applyAlignment="1">
      <alignment vertical="center" shrinkToFit="1"/>
    </xf>
    <xf numFmtId="0" fontId="7" fillId="0" borderId="104" xfId="0" applyFont="1" applyBorder="1" applyAlignment="1">
      <alignment horizontal="distributed" vertical="center"/>
    </xf>
    <xf numFmtId="0" fontId="7" fillId="0" borderId="121" xfId="0" applyFont="1" applyBorder="1" applyAlignment="1">
      <alignment horizontal="distributed" vertical="center"/>
    </xf>
    <xf numFmtId="0" fontId="7" fillId="0" borderId="122" xfId="0" applyFont="1" applyBorder="1" applyAlignment="1">
      <alignment horizontal="distributed" vertical="center"/>
    </xf>
    <xf numFmtId="178" fontId="7" fillId="0" borderId="123" xfId="0" applyNumberFormat="1" applyFont="1" applyBorder="1" applyAlignment="1">
      <alignment vertical="center" shrinkToFit="1"/>
    </xf>
    <xf numFmtId="178" fontId="7" fillId="0" borderId="108" xfId="0" applyNumberFormat="1" applyFont="1" applyBorder="1" applyAlignment="1">
      <alignment vertical="center" shrinkToFit="1"/>
    </xf>
    <xf numFmtId="178" fontId="7" fillId="0" borderId="109" xfId="0" applyNumberFormat="1"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sheetPr>
  <dimension ref="A2:Y124"/>
  <sheetViews>
    <sheetView tabSelected="1" view="pageBreakPreview" zoomScale="70" zoomScaleNormal="40" zoomScaleSheetLayoutView="70" zoomScalePageLayoutView="5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00390625" defaultRowHeight="13.5"/>
  <cols>
    <col min="1" max="1" width="6.625" style="2" customWidth="1"/>
    <col min="2" max="2" width="35.125" style="2" customWidth="1"/>
    <col min="3" max="3" width="11.50390625" style="2" customWidth="1"/>
    <col min="4" max="4" width="12.75390625" style="2" customWidth="1"/>
    <col min="5" max="5" width="12.625" style="2" customWidth="1"/>
    <col min="6" max="6" width="11.375" style="2" customWidth="1"/>
    <col min="7" max="7" width="11.50390625" style="2" customWidth="1"/>
    <col min="8" max="8" width="33.25390625" style="2" customWidth="1"/>
    <col min="9" max="9" width="13.75390625" style="2" customWidth="1"/>
    <col min="10" max="10" width="35.50390625" style="2" customWidth="1"/>
    <col min="11" max="11" width="14.50390625" style="240" customWidth="1"/>
    <col min="12" max="12" width="14.75390625" style="240" customWidth="1"/>
    <col min="13" max="13" width="12.75390625" style="240" customWidth="1"/>
    <col min="14" max="14" width="12.75390625" style="2" customWidth="1"/>
    <col min="15" max="15" width="13.75390625" style="2" customWidth="1"/>
    <col min="16" max="16" width="32.25390625" style="2" customWidth="1"/>
    <col min="17" max="17" width="17.50390625" style="2" customWidth="1"/>
    <col min="18" max="18" width="14.75390625" style="2" customWidth="1"/>
    <col min="19" max="19" width="14.375" style="2" customWidth="1"/>
    <col min="20" max="20" width="22.625" style="2" customWidth="1"/>
    <col min="21" max="21" width="7.50390625" style="2" customWidth="1"/>
    <col min="22" max="22" width="16.25390625" style="2" customWidth="1"/>
    <col min="23" max="24" width="4.75390625" style="2" customWidth="1"/>
    <col min="25" max="25" width="5.00390625" style="2" customWidth="1"/>
    <col min="26" max="16384" width="9.00390625" style="2" customWidth="1"/>
  </cols>
  <sheetData>
    <row r="2" ht="18.75">
      <c r="A2" s="10" t="s">
        <v>103</v>
      </c>
    </row>
    <row r="3" spans="1:22" ht="21">
      <c r="A3" s="293" t="s">
        <v>84</v>
      </c>
      <c r="B3" s="293"/>
      <c r="C3" s="293"/>
      <c r="D3" s="293"/>
      <c r="E3" s="293"/>
      <c r="F3" s="293"/>
      <c r="G3" s="293"/>
      <c r="H3" s="293"/>
      <c r="I3" s="293"/>
      <c r="J3" s="293"/>
      <c r="K3" s="293"/>
      <c r="L3" s="293"/>
      <c r="M3" s="293"/>
      <c r="N3" s="293"/>
      <c r="O3" s="293"/>
      <c r="P3" s="293"/>
      <c r="Q3" s="293"/>
      <c r="R3" s="293"/>
      <c r="S3" s="293"/>
      <c r="T3" s="293"/>
      <c r="U3" s="67"/>
      <c r="V3" s="67"/>
    </row>
    <row r="4" spans="1:25" ht="14.25" thickBot="1">
      <c r="A4" s="9"/>
      <c r="B4" s="3"/>
      <c r="C4" s="3"/>
      <c r="D4" s="3"/>
      <c r="E4" s="3"/>
      <c r="F4" s="3"/>
      <c r="G4" s="1"/>
      <c r="H4" s="1"/>
      <c r="I4" s="1"/>
      <c r="J4" s="1"/>
      <c r="K4" s="1"/>
      <c r="L4" s="1"/>
      <c r="M4" s="1"/>
      <c r="N4" s="1"/>
      <c r="O4" s="1"/>
      <c r="P4" s="1"/>
      <c r="Q4" s="1"/>
      <c r="R4" s="1"/>
      <c r="S4" s="3"/>
      <c r="T4" s="8"/>
      <c r="U4" s="68"/>
      <c r="V4" s="308" t="s">
        <v>52</v>
      </c>
      <c r="W4" s="308"/>
      <c r="X4" s="308"/>
      <c r="Y4" s="309"/>
    </row>
    <row r="5" spans="1:25" ht="19.5" customHeight="1">
      <c r="A5" s="294" t="s">
        <v>18</v>
      </c>
      <c r="B5" s="247" t="s">
        <v>20</v>
      </c>
      <c r="C5" s="301" t="s">
        <v>82</v>
      </c>
      <c r="D5" s="241" t="s">
        <v>83</v>
      </c>
      <c r="E5" s="241" t="s">
        <v>71</v>
      </c>
      <c r="F5" s="297" t="s">
        <v>39</v>
      </c>
      <c r="G5" s="298"/>
      <c r="H5" s="241" t="s">
        <v>69</v>
      </c>
      <c r="I5" s="250" t="s">
        <v>42</v>
      </c>
      <c r="J5" s="298"/>
      <c r="K5" s="110" t="s">
        <v>55</v>
      </c>
      <c r="L5" s="110" t="s">
        <v>72</v>
      </c>
      <c r="M5" s="246" t="s">
        <v>8</v>
      </c>
      <c r="N5" s="250" t="s">
        <v>56</v>
      </c>
      <c r="O5" s="251"/>
      <c r="P5" s="252"/>
      <c r="Q5" s="247" t="s">
        <v>22</v>
      </c>
      <c r="R5" s="247" t="s">
        <v>15</v>
      </c>
      <c r="S5" s="247" t="s">
        <v>51</v>
      </c>
      <c r="T5" s="310" t="s">
        <v>5</v>
      </c>
      <c r="U5" s="313" t="s">
        <v>70</v>
      </c>
      <c r="V5" s="314" t="s">
        <v>54</v>
      </c>
      <c r="W5" s="241" t="s">
        <v>66</v>
      </c>
      <c r="X5" s="241" t="s">
        <v>67</v>
      </c>
      <c r="Y5" s="321" t="s">
        <v>59</v>
      </c>
    </row>
    <row r="6" spans="1:25" ht="19.5" customHeight="1">
      <c r="A6" s="295"/>
      <c r="B6" s="248"/>
      <c r="C6" s="302"/>
      <c r="D6" s="304"/>
      <c r="E6" s="248"/>
      <c r="F6" s="244" t="s">
        <v>68</v>
      </c>
      <c r="G6" s="299" t="s">
        <v>13</v>
      </c>
      <c r="H6" s="304"/>
      <c r="I6" s="307" t="s">
        <v>14</v>
      </c>
      <c r="J6" s="299" t="s">
        <v>12</v>
      </c>
      <c r="K6" s="111" t="s">
        <v>6</v>
      </c>
      <c r="L6" s="111" t="s">
        <v>7</v>
      </c>
      <c r="M6" s="244"/>
      <c r="N6" s="299" t="s">
        <v>24</v>
      </c>
      <c r="O6" s="307" t="s">
        <v>23</v>
      </c>
      <c r="P6" s="324"/>
      <c r="Q6" s="248"/>
      <c r="R6" s="305"/>
      <c r="S6" s="305"/>
      <c r="T6" s="311"/>
      <c r="U6" s="311"/>
      <c r="V6" s="315"/>
      <c r="W6" s="242"/>
      <c r="X6" s="242"/>
      <c r="Y6" s="322"/>
    </row>
    <row r="7" spans="1:25" ht="21" customHeight="1" thickBot="1">
      <c r="A7" s="296"/>
      <c r="B7" s="249"/>
      <c r="C7" s="303"/>
      <c r="D7" s="300"/>
      <c r="E7" s="249"/>
      <c r="F7" s="245"/>
      <c r="G7" s="300"/>
      <c r="H7" s="300"/>
      <c r="I7" s="303"/>
      <c r="J7" s="300"/>
      <c r="K7" s="112" t="s">
        <v>9</v>
      </c>
      <c r="L7" s="112" t="s">
        <v>10</v>
      </c>
      <c r="M7" s="113" t="s">
        <v>11</v>
      </c>
      <c r="N7" s="300"/>
      <c r="O7" s="303"/>
      <c r="P7" s="325"/>
      <c r="Q7" s="249"/>
      <c r="R7" s="306"/>
      <c r="S7" s="306"/>
      <c r="T7" s="312"/>
      <c r="U7" s="312"/>
      <c r="V7" s="316"/>
      <c r="W7" s="243"/>
      <c r="X7" s="243"/>
      <c r="Y7" s="323"/>
    </row>
    <row r="8" spans="1:25" ht="21" customHeight="1">
      <c r="A8" s="74"/>
      <c r="B8" s="76" t="s">
        <v>104</v>
      </c>
      <c r="C8" s="76"/>
      <c r="D8" s="76"/>
      <c r="E8" s="77"/>
      <c r="F8" s="75"/>
      <c r="G8" s="75"/>
      <c r="H8" s="75"/>
      <c r="I8" s="75"/>
      <c r="J8" s="75"/>
      <c r="K8" s="156"/>
      <c r="L8" s="156"/>
      <c r="M8" s="156"/>
      <c r="N8" s="157"/>
      <c r="O8" s="157"/>
      <c r="P8" s="75"/>
      <c r="Q8" s="77"/>
      <c r="R8" s="77"/>
      <c r="S8" s="77"/>
      <c r="T8" s="78"/>
      <c r="U8" s="78"/>
      <c r="V8" s="78"/>
      <c r="W8" s="77"/>
      <c r="X8" s="77"/>
      <c r="Y8" s="96"/>
    </row>
    <row r="9" spans="1:25" ht="240" customHeight="1">
      <c r="A9" s="158">
        <v>1</v>
      </c>
      <c r="B9" s="159" t="s">
        <v>105</v>
      </c>
      <c r="C9" s="159" t="s">
        <v>106</v>
      </c>
      <c r="D9" s="159" t="s">
        <v>157</v>
      </c>
      <c r="E9" s="132">
        <v>133.846</v>
      </c>
      <c r="F9" s="133">
        <v>133.846</v>
      </c>
      <c r="G9" s="132">
        <v>63.330111</v>
      </c>
      <c r="H9" s="223" t="s">
        <v>249</v>
      </c>
      <c r="I9" s="160" t="s">
        <v>261</v>
      </c>
      <c r="J9" s="161" t="s">
        <v>265</v>
      </c>
      <c r="K9" s="134">
        <v>149.577</v>
      </c>
      <c r="L9" s="134">
        <v>145.595</v>
      </c>
      <c r="M9" s="134">
        <f>L9-K9</f>
        <v>-3.9819999999999993</v>
      </c>
      <c r="N9" s="162">
        <v>0</v>
      </c>
      <c r="O9" s="163" t="s">
        <v>268</v>
      </c>
      <c r="P9" s="164" t="s">
        <v>323</v>
      </c>
      <c r="Q9" s="144" t="s">
        <v>324</v>
      </c>
      <c r="R9" s="144" t="s">
        <v>120</v>
      </c>
      <c r="S9" s="165" t="s">
        <v>1</v>
      </c>
      <c r="T9" s="146" t="s">
        <v>121</v>
      </c>
      <c r="U9" s="166">
        <v>1</v>
      </c>
      <c r="V9" s="145" t="s">
        <v>49</v>
      </c>
      <c r="W9" s="108" t="s">
        <v>60</v>
      </c>
      <c r="X9" s="108"/>
      <c r="Y9" s="95"/>
    </row>
    <row r="10" spans="1:25" ht="99.75" customHeight="1">
      <c r="A10" s="167">
        <v>2</v>
      </c>
      <c r="B10" s="129" t="s">
        <v>108</v>
      </c>
      <c r="C10" s="129" t="s">
        <v>109</v>
      </c>
      <c r="D10" s="129" t="s">
        <v>110</v>
      </c>
      <c r="E10" s="134">
        <v>361.887</v>
      </c>
      <c r="F10" s="135">
        <v>361.887</v>
      </c>
      <c r="G10" s="134">
        <v>203.579198</v>
      </c>
      <c r="H10" s="221" t="s">
        <v>260</v>
      </c>
      <c r="I10" s="168" t="s">
        <v>261</v>
      </c>
      <c r="J10" s="142" t="s">
        <v>266</v>
      </c>
      <c r="K10" s="132">
        <v>457.182</v>
      </c>
      <c r="L10" s="132">
        <v>429.21</v>
      </c>
      <c r="M10" s="132">
        <f aca="true" t="shared" si="0" ref="M10:M15">L10-K10</f>
        <v>-27.972000000000037</v>
      </c>
      <c r="N10" s="169">
        <v>0</v>
      </c>
      <c r="O10" s="170" t="s">
        <v>268</v>
      </c>
      <c r="P10" s="129" t="s">
        <v>269</v>
      </c>
      <c r="Q10" s="143"/>
      <c r="R10" s="143" t="s">
        <v>120</v>
      </c>
      <c r="S10" s="171" t="s">
        <v>122</v>
      </c>
      <c r="T10" s="172" t="s">
        <v>123</v>
      </c>
      <c r="U10" s="166">
        <v>3</v>
      </c>
      <c r="V10" s="173" t="s">
        <v>124</v>
      </c>
      <c r="W10" s="108" t="s">
        <v>60</v>
      </c>
      <c r="X10" s="108"/>
      <c r="Y10" s="95"/>
    </row>
    <row r="11" spans="1:25" ht="214.5" customHeight="1">
      <c r="A11" s="167">
        <v>3</v>
      </c>
      <c r="B11" s="129" t="s">
        <v>111</v>
      </c>
      <c r="C11" s="129" t="s">
        <v>112</v>
      </c>
      <c r="D11" s="129" t="s">
        <v>157</v>
      </c>
      <c r="E11" s="134">
        <f>78.869+64.927</f>
        <v>143.796</v>
      </c>
      <c r="F11" s="135">
        <v>143.796</v>
      </c>
      <c r="G11" s="134">
        <v>134.705449</v>
      </c>
      <c r="H11" s="220" t="s">
        <v>256</v>
      </c>
      <c r="I11" s="168" t="s">
        <v>261</v>
      </c>
      <c r="J11" s="142" t="s">
        <v>307</v>
      </c>
      <c r="K11" s="134">
        <f>9.42+135.06</f>
        <v>144.48</v>
      </c>
      <c r="L11" s="134">
        <v>160.265</v>
      </c>
      <c r="M11" s="134">
        <f t="shared" si="0"/>
        <v>15.784999999999997</v>
      </c>
      <c r="N11" s="235" t="s">
        <v>260</v>
      </c>
      <c r="O11" s="170" t="s">
        <v>268</v>
      </c>
      <c r="P11" s="129" t="s">
        <v>325</v>
      </c>
      <c r="Q11" s="143"/>
      <c r="R11" s="143" t="s">
        <v>120</v>
      </c>
      <c r="S11" s="171" t="s">
        <v>122</v>
      </c>
      <c r="T11" s="173" t="s">
        <v>125</v>
      </c>
      <c r="U11" s="166">
        <v>4</v>
      </c>
      <c r="V11" s="173" t="s">
        <v>49</v>
      </c>
      <c r="W11" s="108" t="s">
        <v>60</v>
      </c>
      <c r="X11" s="108"/>
      <c r="Y11" s="95"/>
    </row>
    <row r="12" spans="1:25" ht="99.75" customHeight="1">
      <c r="A12" s="167">
        <v>4</v>
      </c>
      <c r="B12" s="129" t="s">
        <v>113</v>
      </c>
      <c r="C12" s="129" t="s">
        <v>114</v>
      </c>
      <c r="D12" s="129" t="s">
        <v>115</v>
      </c>
      <c r="E12" s="134">
        <v>346.821</v>
      </c>
      <c r="F12" s="135">
        <v>346.821</v>
      </c>
      <c r="G12" s="134">
        <v>320.940928</v>
      </c>
      <c r="H12" s="221" t="s">
        <v>260</v>
      </c>
      <c r="I12" s="168" t="s">
        <v>261</v>
      </c>
      <c r="J12" s="142" t="s">
        <v>267</v>
      </c>
      <c r="K12" s="134">
        <v>379.303</v>
      </c>
      <c r="L12" s="134">
        <v>398.474</v>
      </c>
      <c r="M12" s="134">
        <f t="shared" si="0"/>
        <v>19.170999999999992</v>
      </c>
      <c r="N12" s="169">
        <v>0</v>
      </c>
      <c r="O12" s="170" t="s">
        <v>268</v>
      </c>
      <c r="P12" s="129" t="s">
        <v>293</v>
      </c>
      <c r="Q12" s="143"/>
      <c r="R12" s="143" t="s">
        <v>120</v>
      </c>
      <c r="S12" s="171" t="s">
        <v>122</v>
      </c>
      <c r="T12" s="173" t="s">
        <v>123</v>
      </c>
      <c r="U12" s="166">
        <v>6</v>
      </c>
      <c r="V12" s="173" t="s">
        <v>126</v>
      </c>
      <c r="W12" s="108"/>
      <c r="X12" s="108" t="s">
        <v>60</v>
      </c>
      <c r="Y12" s="95"/>
    </row>
    <row r="13" spans="1:25" ht="99.75" customHeight="1">
      <c r="A13" s="167">
        <v>5</v>
      </c>
      <c r="B13" s="129" t="s">
        <v>116</v>
      </c>
      <c r="C13" s="129" t="s">
        <v>117</v>
      </c>
      <c r="D13" s="129" t="s">
        <v>115</v>
      </c>
      <c r="E13" s="134">
        <v>53.464</v>
      </c>
      <c r="F13" s="135">
        <v>53.404</v>
      </c>
      <c r="G13" s="134">
        <v>50.214432</v>
      </c>
      <c r="H13" s="221" t="s">
        <v>260</v>
      </c>
      <c r="I13" s="168" t="s">
        <v>261</v>
      </c>
      <c r="J13" s="142" t="s">
        <v>267</v>
      </c>
      <c r="K13" s="134">
        <v>60.414</v>
      </c>
      <c r="L13" s="134">
        <v>60.411</v>
      </c>
      <c r="M13" s="134">
        <f t="shared" si="0"/>
        <v>-0.0030000000000001137</v>
      </c>
      <c r="N13" s="169">
        <v>0</v>
      </c>
      <c r="O13" s="170" t="s">
        <v>268</v>
      </c>
      <c r="P13" s="129" t="s">
        <v>293</v>
      </c>
      <c r="Q13" s="143"/>
      <c r="R13" s="143" t="s">
        <v>120</v>
      </c>
      <c r="S13" s="171" t="s">
        <v>122</v>
      </c>
      <c r="T13" s="173" t="s">
        <v>123</v>
      </c>
      <c r="U13" s="166">
        <v>7</v>
      </c>
      <c r="V13" s="173" t="s">
        <v>124</v>
      </c>
      <c r="W13" s="108"/>
      <c r="X13" s="108" t="s">
        <v>60</v>
      </c>
      <c r="Y13" s="95"/>
    </row>
    <row r="14" spans="1:25" ht="99.75" customHeight="1">
      <c r="A14" s="167">
        <v>6</v>
      </c>
      <c r="B14" s="129" t="s">
        <v>118</v>
      </c>
      <c r="C14" s="129" t="s">
        <v>114</v>
      </c>
      <c r="D14" s="129" t="s">
        <v>115</v>
      </c>
      <c r="E14" s="134">
        <v>48.265</v>
      </c>
      <c r="F14" s="135">
        <v>48.265</v>
      </c>
      <c r="G14" s="134">
        <v>48.26496</v>
      </c>
      <c r="H14" s="221" t="s">
        <v>260</v>
      </c>
      <c r="I14" s="168" t="s">
        <v>261</v>
      </c>
      <c r="J14" s="142" t="s">
        <v>267</v>
      </c>
      <c r="K14" s="134">
        <v>52.787</v>
      </c>
      <c r="L14" s="134">
        <v>74.235</v>
      </c>
      <c r="M14" s="134">
        <f t="shared" si="0"/>
        <v>21.448</v>
      </c>
      <c r="N14" s="169">
        <v>0</v>
      </c>
      <c r="O14" s="170" t="s">
        <v>268</v>
      </c>
      <c r="P14" s="129" t="s">
        <v>293</v>
      </c>
      <c r="Q14" s="143"/>
      <c r="R14" s="143" t="s">
        <v>120</v>
      </c>
      <c r="S14" s="171" t="s">
        <v>122</v>
      </c>
      <c r="T14" s="173" t="s">
        <v>123</v>
      </c>
      <c r="U14" s="166">
        <v>8</v>
      </c>
      <c r="V14" s="173" t="s">
        <v>124</v>
      </c>
      <c r="W14" s="108"/>
      <c r="X14" s="108" t="s">
        <v>60</v>
      </c>
      <c r="Y14" s="95"/>
    </row>
    <row r="15" spans="1:25" ht="183" customHeight="1">
      <c r="A15" s="167">
        <v>7</v>
      </c>
      <c r="B15" s="129" t="s">
        <v>312</v>
      </c>
      <c r="C15" s="129" t="s">
        <v>119</v>
      </c>
      <c r="D15" s="129" t="s">
        <v>107</v>
      </c>
      <c r="E15" s="134">
        <v>70</v>
      </c>
      <c r="F15" s="135">
        <v>70</v>
      </c>
      <c r="G15" s="134">
        <v>70</v>
      </c>
      <c r="H15" s="220" t="s">
        <v>257</v>
      </c>
      <c r="I15" s="168" t="s">
        <v>263</v>
      </c>
      <c r="J15" s="142" t="s">
        <v>265</v>
      </c>
      <c r="K15" s="134">
        <v>70</v>
      </c>
      <c r="L15" s="134">
        <v>0</v>
      </c>
      <c r="M15" s="134">
        <f t="shared" si="0"/>
        <v>-70</v>
      </c>
      <c r="N15" s="169">
        <v>0</v>
      </c>
      <c r="O15" s="170" t="s">
        <v>318</v>
      </c>
      <c r="P15" s="129" t="s">
        <v>270</v>
      </c>
      <c r="Q15" s="143"/>
      <c r="R15" s="143" t="s">
        <v>120</v>
      </c>
      <c r="S15" s="171" t="s">
        <v>122</v>
      </c>
      <c r="T15" s="173" t="s">
        <v>123</v>
      </c>
      <c r="U15" s="166">
        <v>9</v>
      </c>
      <c r="V15" s="173" t="s">
        <v>49</v>
      </c>
      <c r="W15" s="108"/>
      <c r="X15" s="108" t="s">
        <v>60</v>
      </c>
      <c r="Y15" s="95"/>
    </row>
    <row r="16" spans="1:25" ht="21" customHeight="1">
      <c r="A16" s="174"/>
      <c r="B16" s="175" t="s">
        <v>127</v>
      </c>
      <c r="C16" s="176"/>
      <c r="D16" s="176"/>
      <c r="E16" s="177"/>
      <c r="F16" s="177"/>
      <c r="G16" s="177"/>
      <c r="H16" s="177"/>
      <c r="I16" s="178"/>
      <c r="J16" s="179"/>
      <c r="K16" s="134"/>
      <c r="L16" s="134"/>
      <c r="M16" s="134"/>
      <c r="N16" s="177"/>
      <c r="O16" s="180"/>
      <c r="P16" s="176"/>
      <c r="Q16" s="176"/>
      <c r="R16" s="176"/>
      <c r="S16" s="79"/>
      <c r="T16" s="79"/>
      <c r="U16" s="79"/>
      <c r="V16" s="79"/>
      <c r="W16" s="85"/>
      <c r="X16" s="85"/>
      <c r="Y16" s="91"/>
    </row>
    <row r="17" spans="1:25" ht="99.75" customHeight="1">
      <c r="A17" s="181">
        <v>8</v>
      </c>
      <c r="B17" s="14" t="s">
        <v>128</v>
      </c>
      <c r="C17" s="14" t="s">
        <v>129</v>
      </c>
      <c r="D17" s="14" t="s">
        <v>130</v>
      </c>
      <c r="E17" s="136">
        <v>194.762</v>
      </c>
      <c r="F17" s="182">
        <v>392</v>
      </c>
      <c r="G17" s="19">
        <v>304</v>
      </c>
      <c r="H17" s="221" t="s">
        <v>260</v>
      </c>
      <c r="I17" s="168" t="s">
        <v>261</v>
      </c>
      <c r="J17" s="142" t="s">
        <v>266</v>
      </c>
      <c r="K17" s="134">
        <v>213.892</v>
      </c>
      <c r="L17" s="134">
        <v>248.26</v>
      </c>
      <c r="M17" s="134">
        <f>L17-K17</f>
        <v>34.367999999999995</v>
      </c>
      <c r="N17" s="19">
        <v>0</v>
      </c>
      <c r="O17" s="184" t="s">
        <v>268</v>
      </c>
      <c r="P17" s="21" t="s">
        <v>271</v>
      </c>
      <c r="Q17" s="148"/>
      <c r="R17" s="148" t="s">
        <v>120</v>
      </c>
      <c r="S17" s="185" t="s">
        <v>1</v>
      </c>
      <c r="T17" s="151" t="s">
        <v>121</v>
      </c>
      <c r="U17" s="186">
        <v>33</v>
      </c>
      <c r="V17" s="151"/>
      <c r="W17" s="107" t="s">
        <v>60</v>
      </c>
      <c r="X17" s="107"/>
      <c r="Y17" s="90"/>
    </row>
    <row r="18" spans="1:25" ht="99.75" customHeight="1">
      <c r="A18" s="181">
        <v>9</v>
      </c>
      <c r="B18" s="14" t="s">
        <v>131</v>
      </c>
      <c r="C18" s="14" t="s">
        <v>132</v>
      </c>
      <c r="D18" s="14" t="s">
        <v>130</v>
      </c>
      <c r="E18" s="136">
        <v>205.939</v>
      </c>
      <c r="F18" s="218">
        <v>205.939</v>
      </c>
      <c r="G18" s="237">
        <v>191</v>
      </c>
      <c r="H18" s="221" t="s">
        <v>260</v>
      </c>
      <c r="I18" s="168" t="s">
        <v>261</v>
      </c>
      <c r="J18" s="142" t="s">
        <v>266</v>
      </c>
      <c r="K18" s="134">
        <v>205.939</v>
      </c>
      <c r="L18" s="134">
        <v>200.11</v>
      </c>
      <c r="M18" s="134">
        <f>L18-K18</f>
        <v>-5.828999999999979</v>
      </c>
      <c r="N18" s="19">
        <v>0</v>
      </c>
      <c r="O18" s="184" t="s">
        <v>268</v>
      </c>
      <c r="P18" s="21" t="s">
        <v>271</v>
      </c>
      <c r="Q18" s="148"/>
      <c r="R18" s="148" t="s">
        <v>120</v>
      </c>
      <c r="S18" s="187" t="s">
        <v>122</v>
      </c>
      <c r="T18" s="149" t="s">
        <v>123</v>
      </c>
      <c r="U18" s="186">
        <v>34</v>
      </c>
      <c r="V18" s="151"/>
      <c r="W18" s="107" t="s">
        <v>60</v>
      </c>
      <c r="X18" s="107"/>
      <c r="Y18" s="90"/>
    </row>
    <row r="19" spans="1:25" ht="357.75" customHeight="1">
      <c r="A19" s="181">
        <v>10</v>
      </c>
      <c r="B19" s="14" t="s">
        <v>133</v>
      </c>
      <c r="C19" s="14" t="s">
        <v>106</v>
      </c>
      <c r="D19" s="129" t="s">
        <v>157</v>
      </c>
      <c r="E19" s="136">
        <f>13.112+125.357</f>
        <v>138.469</v>
      </c>
      <c r="F19" s="182">
        <v>138.469</v>
      </c>
      <c r="G19" s="19">
        <v>31.30733</v>
      </c>
      <c r="H19" s="219" t="s">
        <v>242</v>
      </c>
      <c r="I19" s="183" t="s">
        <v>261</v>
      </c>
      <c r="J19" s="142" t="s">
        <v>265</v>
      </c>
      <c r="K19" s="134">
        <v>54.939</v>
      </c>
      <c r="L19" s="134">
        <v>62.516</v>
      </c>
      <c r="M19" s="134">
        <f>L19-K19</f>
        <v>7.576999999999998</v>
      </c>
      <c r="N19" s="19">
        <v>0</v>
      </c>
      <c r="O19" s="184" t="s">
        <v>268</v>
      </c>
      <c r="P19" s="129" t="s">
        <v>326</v>
      </c>
      <c r="Q19" s="148" t="s">
        <v>313</v>
      </c>
      <c r="R19" s="148" t="s">
        <v>120</v>
      </c>
      <c r="S19" s="185" t="s">
        <v>122</v>
      </c>
      <c r="T19" s="173" t="s">
        <v>147</v>
      </c>
      <c r="U19" s="186">
        <v>35</v>
      </c>
      <c r="V19" s="151" t="s">
        <v>49</v>
      </c>
      <c r="W19" s="107" t="s">
        <v>60</v>
      </c>
      <c r="X19" s="107"/>
      <c r="Y19" s="90"/>
    </row>
    <row r="20" spans="1:25" ht="99.75" customHeight="1">
      <c r="A20" s="181"/>
      <c r="B20" s="14" t="s">
        <v>134</v>
      </c>
      <c r="C20" s="14"/>
      <c r="D20" s="14"/>
      <c r="E20" s="136"/>
      <c r="F20" s="182"/>
      <c r="G20" s="19"/>
      <c r="H20" s="19"/>
      <c r="I20" s="183"/>
      <c r="J20" s="20"/>
      <c r="K20" s="134"/>
      <c r="L20" s="134"/>
      <c r="M20" s="134"/>
      <c r="N20" s="19"/>
      <c r="O20" s="184"/>
      <c r="P20" s="21"/>
      <c r="Q20" s="148"/>
      <c r="R20" s="148"/>
      <c r="S20" s="185"/>
      <c r="T20" s="151"/>
      <c r="U20" s="185"/>
      <c r="V20" s="151"/>
      <c r="W20" s="107"/>
      <c r="X20" s="107"/>
      <c r="Y20" s="90"/>
    </row>
    <row r="21" spans="1:25" ht="21" customHeight="1">
      <c r="A21" s="174"/>
      <c r="B21" s="175" t="s">
        <v>135</v>
      </c>
      <c r="C21" s="176"/>
      <c r="D21" s="176"/>
      <c r="E21" s="177"/>
      <c r="F21" s="177"/>
      <c r="G21" s="177"/>
      <c r="H21" s="177"/>
      <c r="I21" s="178"/>
      <c r="J21" s="179"/>
      <c r="K21" s="134"/>
      <c r="L21" s="134"/>
      <c r="M21" s="134"/>
      <c r="N21" s="177"/>
      <c r="O21" s="180"/>
      <c r="P21" s="176"/>
      <c r="Q21" s="176"/>
      <c r="R21" s="176"/>
      <c r="S21" s="79"/>
      <c r="T21" s="79"/>
      <c r="U21" s="79"/>
      <c r="V21" s="79"/>
      <c r="W21" s="85"/>
      <c r="X21" s="85"/>
      <c r="Y21" s="91"/>
    </row>
    <row r="22" spans="1:25" ht="171.75" customHeight="1">
      <c r="A22" s="181">
        <v>11</v>
      </c>
      <c r="B22" s="14" t="s">
        <v>136</v>
      </c>
      <c r="C22" s="14" t="s">
        <v>137</v>
      </c>
      <c r="D22" s="14" t="s">
        <v>137</v>
      </c>
      <c r="E22" s="136">
        <f>15.079+65.387</f>
        <v>80.46600000000001</v>
      </c>
      <c r="F22" s="182">
        <v>80.466</v>
      </c>
      <c r="G22" s="19">
        <v>58.453492</v>
      </c>
      <c r="H22" s="219" t="s">
        <v>251</v>
      </c>
      <c r="I22" s="183" t="s">
        <v>263</v>
      </c>
      <c r="J22" s="142" t="s">
        <v>265</v>
      </c>
      <c r="K22" s="134">
        <v>0</v>
      </c>
      <c r="L22" s="134">
        <v>0</v>
      </c>
      <c r="M22" s="134">
        <f aca="true" t="shared" si="1" ref="M22:M27">L22-K22</f>
        <v>0</v>
      </c>
      <c r="N22" s="19">
        <v>0</v>
      </c>
      <c r="O22" s="184" t="s">
        <v>264</v>
      </c>
      <c r="P22" s="21" t="s">
        <v>272</v>
      </c>
      <c r="Q22" s="148"/>
      <c r="R22" s="148" t="s">
        <v>120</v>
      </c>
      <c r="S22" s="185" t="s">
        <v>122</v>
      </c>
      <c r="T22" s="151" t="s">
        <v>144</v>
      </c>
      <c r="U22" s="186">
        <v>17</v>
      </c>
      <c r="V22" s="151" t="s">
        <v>145</v>
      </c>
      <c r="W22" s="107" t="s">
        <v>60</v>
      </c>
      <c r="X22" s="107"/>
      <c r="Y22" s="90"/>
    </row>
    <row r="23" spans="1:25" ht="168" customHeight="1">
      <c r="A23" s="181">
        <v>12</v>
      </c>
      <c r="B23" s="14" t="s">
        <v>138</v>
      </c>
      <c r="C23" s="14" t="s">
        <v>106</v>
      </c>
      <c r="D23" s="14" t="s">
        <v>115</v>
      </c>
      <c r="E23" s="136">
        <v>251.466</v>
      </c>
      <c r="F23" s="216">
        <v>247.239008</v>
      </c>
      <c r="G23" s="217">
        <v>175.38185</v>
      </c>
      <c r="H23" s="221" t="s">
        <v>260</v>
      </c>
      <c r="I23" s="183" t="s">
        <v>261</v>
      </c>
      <c r="J23" s="20" t="s">
        <v>273</v>
      </c>
      <c r="K23" s="134">
        <f>12.11+233.511</f>
        <v>245.62099999999998</v>
      </c>
      <c r="L23" s="134">
        <v>108.963</v>
      </c>
      <c r="M23" s="134">
        <f t="shared" si="1"/>
        <v>-136.658</v>
      </c>
      <c r="N23" s="19">
        <v>0</v>
      </c>
      <c r="O23" s="170" t="s">
        <v>268</v>
      </c>
      <c r="P23" s="129" t="s">
        <v>274</v>
      </c>
      <c r="Q23" s="148"/>
      <c r="R23" s="148" t="s">
        <v>120</v>
      </c>
      <c r="S23" s="185" t="s">
        <v>122</v>
      </c>
      <c r="T23" s="151" t="s">
        <v>146</v>
      </c>
      <c r="U23" s="186">
        <v>28</v>
      </c>
      <c r="V23" s="151"/>
      <c r="W23" s="107"/>
      <c r="X23" s="107"/>
      <c r="Y23" s="90"/>
    </row>
    <row r="24" spans="1:25" ht="99.75" customHeight="1">
      <c r="A24" s="181">
        <v>13</v>
      </c>
      <c r="B24" s="14" t="s">
        <v>139</v>
      </c>
      <c r="C24" s="14" t="s">
        <v>106</v>
      </c>
      <c r="D24" s="14" t="s">
        <v>140</v>
      </c>
      <c r="E24" s="136">
        <v>77.802</v>
      </c>
      <c r="F24" s="216">
        <v>75.896</v>
      </c>
      <c r="G24" s="217">
        <v>65.710917</v>
      </c>
      <c r="H24" s="221" t="s">
        <v>260</v>
      </c>
      <c r="I24" s="183" t="s">
        <v>261</v>
      </c>
      <c r="J24" s="20" t="s">
        <v>273</v>
      </c>
      <c r="K24" s="134">
        <v>113.55</v>
      </c>
      <c r="L24" s="134">
        <v>105.234</v>
      </c>
      <c r="M24" s="134">
        <f t="shared" si="1"/>
        <v>-8.316000000000003</v>
      </c>
      <c r="N24" s="19">
        <v>0</v>
      </c>
      <c r="O24" s="170" t="s">
        <v>268</v>
      </c>
      <c r="P24" s="129" t="s">
        <v>269</v>
      </c>
      <c r="Q24" s="148"/>
      <c r="R24" s="148" t="s">
        <v>120</v>
      </c>
      <c r="S24" s="185" t="s">
        <v>122</v>
      </c>
      <c r="T24" s="151" t="s">
        <v>147</v>
      </c>
      <c r="U24" s="186">
        <v>29</v>
      </c>
      <c r="V24" s="151"/>
      <c r="W24" s="107"/>
      <c r="X24" s="107"/>
      <c r="Y24" s="90"/>
    </row>
    <row r="25" spans="1:25" ht="382.5" customHeight="1">
      <c r="A25" s="181">
        <v>14</v>
      </c>
      <c r="B25" s="14" t="s">
        <v>240</v>
      </c>
      <c r="C25" s="14" t="s">
        <v>137</v>
      </c>
      <c r="D25" s="14" t="s">
        <v>141</v>
      </c>
      <c r="E25" s="136">
        <v>233.056</v>
      </c>
      <c r="F25" s="182">
        <v>233.056</v>
      </c>
      <c r="G25" s="19">
        <v>223.856607</v>
      </c>
      <c r="H25" s="219" t="s">
        <v>252</v>
      </c>
      <c r="I25" s="183" t="s">
        <v>261</v>
      </c>
      <c r="J25" s="142" t="s">
        <v>265</v>
      </c>
      <c r="K25" s="134">
        <v>750.375</v>
      </c>
      <c r="L25" s="134">
        <v>880.784</v>
      </c>
      <c r="M25" s="134">
        <f t="shared" si="1"/>
        <v>130.409</v>
      </c>
      <c r="N25" s="19">
        <v>0</v>
      </c>
      <c r="O25" s="184" t="s">
        <v>268</v>
      </c>
      <c r="P25" s="129" t="s">
        <v>327</v>
      </c>
      <c r="Q25" s="148"/>
      <c r="R25" s="148" t="s">
        <v>120</v>
      </c>
      <c r="S25" s="185" t="s">
        <v>122</v>
      </c>
      <c r="T25" s="151" t="s">
        <v>123</v>
      </c>
      <c r="U25" s="185" t="s">
        <v>148</v>
      </c>
      <c r="V25" s="151" t="s">
        <v>145</v>
      </c>
      <c r="W25" s="107" t="s">
        <v>60</v>
      </c>
      <c r="X25" s="107"/>
      <c r="Y25" s="90"/>
    </row>
    <row r="26" spans="1:25" ht="294" customHeight="1">
      <c r="A26" s="181">
        <v>15</v>
      </c>
      <c r="B26" s="14" t="s">
        <v>142</v>
      </c>
      <c r="C26" s="14" t="s">
        <v>137</v>
      </c>
      <c r="D26" s="14" t="s">
        <v>115</v>
      </c>
      <c r="E26" s="136">
        <f>123.301+102.291</f>
        <v>225.59199999999998</v>
      </c>
      <c r="F26" s="216">
        <v>229.092</v>
      </c>
      <c r="G26" s="217">
        <v>119.162186</v>
      </c>
      <c r="H26" s="219" t="s">
        <v>243</v>
      </c>
      <c r="I26" s="183" t="s">
        <v>261</v>
      </c>
      <c r="J26" s="142" t="s">
        <v>265</v>
      </c>
      <c r="K26" s="134">
        <f>266.134+122.835</f>
        <v>388.969</v>
      </c>
      <c r="L26" s="134">
        <v>395.2</v>
      </c>
      <c r="M26" s="134">
        <f t="shared" si="1"/>
        <v>6.2309999999999945</v>
      </c>
      <c r="N26" s="19">
        <v>0</v>
      </c>
      <c r="O26" s="184" t="s">
        <v>268</v>
      </c>
      <c r="P26" s="129" t="s">
        <v>328</v>
      </c>
      <c r="Q26" s="148"/>
      <c r="R26" s="148" t="s">
        <v>120</v>
      </c>
      <c r="S26" s="185" t="s">
        <v>122</v>
      </c>
      <c r="T26" s="151" t="s">
        <v>149</v>
      </c>
      <c r="U26" s="185" t="s">
        <v>150</v>
      </c>
      <c r="V26" s="151" t="s">
        <v>145</v>
      </c>
      <c r="W26" s="107" t="s">
        <v>60</v>
      </c>
      <c r="X26" s="107"/>
      <c r="Y26" s="90"/>
    </row>
    <row r="27" spans="1:25" ht="224.25" customHeight="1">
      <c r="A27" s="181">
        <v>16</v>
      </c>
      <c r="B27" s="14" t="s">
        <v>143</v>
      </c>
      <c r="C27" s="14" t="s">
        <v>137</v>
      </c>
      <c r="D27" s="14" t="s">
        <v>140</v>
      </c>
      <c r="E27" s="136">
        <v>35.266</v>
      </c>
      <c r="F27" s="182">
        <v>35.266</v>
      </c>
      <c r="G27" s="19">
        <v>12.104</v>
      </c>
      <c r="H27" s="219" t="s">
        <v>244</v>
      </c>
      <c r="I27" s="183" t="s">
        <v>261</v>
      </c>
      <c r="J27" s="142" t="s">
        <v>265</v>
      </c>
      <c r="K27" s="134">
        <v>29.692</v>
      </c>
      <c r="L27" s="134">
        <v>20.362</v>
      </c>
      <c r="M27" s="134">
        <f t="shared" si="1"/>
        <v>-9.330000000000002</v>
      </c>
      <c r="N27" s="19">
        <v>0</v>
      </c>
      <c r="O27" s="184" t="s">
        <v>268</v>
      </c>
      <c r="P27" s="129" t="s">
        <v>329</v>
      </c>
      <c r="Q27" s="148"/>
      <c r="R27" s="148" t="s">
        <v>120</v>
      </c>
      <c r="S27" s="185" t="s">
        <v>122</v>
      </c>
      <c r="T27" s="151" t="s">
        <v>151</v>
      </c>
      <c r="U27" s="185" t="s">
        <v>152</v>
      </c>
      <c r="V27" s="151" t="s">
        <v>145</v>
      </c>
      <c r="W27" s="107"/>
      <c r="X27" s="107"/>
      <c r="Y27" s="90"/>
    </row>
    <row r="28" spans="1:25" ht="21" customHeight="1">
      <c r="A28" s="174"/>
      <c r="B28" s="175" t="s">
        <v>153</v>
      </c>
      <c r="C28" s="176"/>
      <c r="D28" s="176"/>
      <c r="E28" s="177"/>
      <c r="F28" s="177"/>
      <c r="G28" s="177"/>
      <c r="H28" s="177"/>
      <c r="I28" s="178"/>
      <c r="J28" s="179"/>
      <c r="K28" s="134"/>
      <c r="L28" s="134"/>
      <c r="M28" s="134"/>
      <c r="N28" s="177"/>
      <c r="O28" s="180"/>
      <c r="P28" s="176"/>
      <c r="Q28" s="176"/>
      <c r="R28" s="176"/>
      <c r="S28" s="79"/>
      <c r="T28" s="79"/>
      <c r="U28" s="79"/>
      <c r="V28" s="79"/>
      <c r="W28" s="85"/>
      <c r="X28" s="85"/>
      <c r="Y28" s="91"/>
    </row>
    <row r="29" spans="1:25" ht="99.75" customHeight="1">
      <c r="A29" s="181">
        <v>17</v>
      </c>
      <c r="B29" s="14" t="s">
        <v>154</v>
      </c>
      <c r="C29" s="14" t="s">
        <v>155</v>
      </c>
      <c r="D29" s="14" t="s">
        <v>137</v>
      </c>
      <c r="E29" s="136">
        <v>1287.293</v>
      </c>
      <c r="F29" s="135">
        <f>1287.293+37.618794-237.6</f>
        <v>1087.311794</v>
      </c>
      <c r="G29" s="19">
        <v>1085.452149</v>
      </c>
      <c r="H29" s="221" t="s">
        <v>260</v>
      </c>
      <c r="I29" s="183" t="s">
        <v>263</v>
      </c>
      <c r="J29" s="20" t="s">
        <v>275</v>
      </c>
      <c r="K29" s="134">
        <v>0</v>
      </c>
      <c r="L29" s="134">
        <v>0</v>
      </c>
      <c r="M29" s="134">
        <f aca="true" t="shared" si="2" ref="M29:M53">L29-K29</f>
        <v>0</v>
      </c>
      <c r="N29" s="19">
        <v>0</v>
      </c>
      <c r="O29" s="184" t="s">
        <v>264</v>
      </c>
      <c r="P29" s="21" t="s">
        <v>276</v>
      </c>
      <c r="Q29" s="148"/>
      <c r="R29" s="148" t="s">
        <v>120</v>
      </c>
      <c r="S29" s="187" t="s">
        <v>122</v>
      </c>
      <c r="T29" s="149" t="s">
        <v>123</v>
      </c>
      <c r="U29" s="186">
        <v>2</v>
      </c>
      <c r="V29" s="151" t="s">
        <v>193</v>
      </c>
      <c r="W29" s="107" t="s">
        <v>60</v>
      </c>
      <c r="X29" s="107"/>
      <c r="Y29" s="90"/>
    </row>
    <row r="30" spans="1:25" ht="114.75" customHeight="1">
      <c r="A30" s="181">
        <v>18</v>
      </c>
      <c r="B30" s="14" t="s">
        <v>156</v>
      </c>
      <c r="C30" s="14" t="s">
        <v>117</v>
      </c>
      <c r="D30" s="14" t="s">
        <v>157</v>
      </c>
      <c r="E30" s="136">
        <v>191.654</v>
      </c>
      <c r="F30" s="182">
        <v>191.654</v>
      </c>
      <c r="G30" s="19">
        <v>157.74434</v>
      </c>
      <c r="H30" s="221" t="s">
        <v>260</v>
      </c>
      <c r="I30" s="168" t="s">
        <v>261</v>
      </c>
      <c r="J30" s="142" t="s">
        <v>266</v>
      </c>
      <c r="K30" s="134">
        <v>191.654</v>
      </c>
      <c r="L30" s="134">
        <v>172.123</v>
      </c>
      <c r="M30" s="134">
        <f t="shared" si="2"/>
        <v>-19.531000000000006</v>
      </c>
      <c r="N30" s="19">
        <v>0</v>
      </c>
      <c r="O30" s="170" t="s">
        <v>268</v>
      </c>
      <c r="P30" s="129" t="s">
        <v>330</v>
      </c>
      <c r="Q30" s="148"/>
      <c r="R30" s="148" t="s">
        <v>120</v>
      </c>
      <c r="S30" s="187" t="s">
        <v>122</v>
      </c>
      <c r="T30" s="149" t="s">
        <v>123</v>
      </c>
      <c r="U30" s="186">
        <v>5</v>
      </c>
      <c r="V30" s="151"/>
      <c r="W30" s="107" t="s">
        <v>60</v>
      </c>
      <c r="X30" s="107"/>
      <c r="Y30" s="90"/>
    </row>
    <row r="31" spans="1:25" ht="226.5" customHeight="1">
      <c r="A31" s="181">
        <v>19</v>
      </c>
      <c r="B31" s="14" t="s">
        <v>158</v>
      </c>
      <c r="C31" s="14" t="s">
        <v>155</v>
      </c>
      <c r="D31" s="14" t="s">
        <v>157</v>
      </c>
      <c r="E31" s="136">
        <v>151.146</v>
      </c>
      <c r="F31" s="182">
        <v>151.146</v>
      </c>
      <c r="G31" s="19">
        <v>102.297968</v>
      </c>
      <c r="H31" s="221" t="s">
        <v>260</v>
      </c>
      <c r="I31" s="183" t="s">
        <v>261</v>
      </c>
      <c r="J31" s="20" t="s">
        <v>278</v>
      </c>
      <c r="K31" s="134">
        <v>158.271</v>
      </c>
      <c r="L31" s="134">
        <v>183.034</v>
      </c>
      <c r="M31" s="134">
        <f t="shared" si="2"/>
        <v>24.763000000000005</v>
      </c>
      <c r="N31" s="19">
        <v>0</v>
      </c>
      <c r="O31" s="184" t="s">
        <v>268</v>
      </c>
      <c r="P31" s="129" t="s">
        <v>331</v>
      </c>
      <c r="Q31" s="148"/>
      <c r="R31" s="148" t="s">
        <v>120</v>
      </c>
      <c r="S31" s="187" t="s">
        <v>122</v>
      </c>
      <c r="T31" s="149" t="s">
        <v>194</v>
      </c>
      <c r="U31" s="186">
        <v>10</v>
      </c>
      <c r="V31" s="151" t="s">
        <v>124</v>
      </c>
      <c r="W31" s="107" t="s">
        <v>60</v>
      </c>
      <c r="X31" s="107"/>
      <c r="Y31" s="90"/>
    </row>
    <row r="32" spans="1:25" ht="195" customHeight="1">
      <c r="A32" s="181">
        <v>20</v>
      </c>
      <c r="B32" s="14" t="s">
        <v>159</v>
      </c>
      <c r="C32" s="14" t="s">
        <v>155</v>
      </c>
      <c r="D32" s="129" t="s">
        <v>115</v>
      </c>
      <c r="E32" s="136">
        <v>800</v>
      </c>
      <c r="F32" s="182">
        <v>800</v>
      </c>
      <c r="G32" s="19">
        <v>727.363019</v>
      </c>
      <c r="H32" s="219" t="s">
        <v>277</v>
      </c>
      <c r="I32" s="183" t="s">
        <v>261</v>
      </c>
      <c r="J32" s="142" t="s">
        <v>265</v>
      </c>
      <c r="K32" s="134">
        <v>860.074</v>
      </c>
      <c r="L32" s="134">
        <v>991.012</v>
      </c>
      <c r="M32" s="134">
        <f t="shared" si="2"/>
        <v>130.938</v>
      </c>
      <c r="N32" s="19">
        <v>0</v>
      </c>
      <c r="O32" s="184" t="s">
        <v>268</v>
      </c>
      <c r="P32" s="129" t="s">
        <v>332</v>
      </c>
      <c r="Q32" s="143" t="s">
        <v>316</v>
      </c>
      <c r="R32" s="148" t="s">
        <v>120</v>
      </c>
      <c r="S32" s="187" t="s">
        <v>122</v>
      </c>
      <c r="T32" s="149" t="s">
        <v>123</v>
      </c>
      <c r="U32" s="186">
        <v>11</v>
      </c>
      <c r="V32" s="151" t="s">
        <v>49</v>
      </c>
      <c r="W32" s="107" t="s">
        <v>60</v>
      </c>
      <c r="X32" s="107"/>
      <c r="Y32" s="90"/>
    </row>
    <row r="33" spans="1:25" ht="99.75" customHeight="1">
      <c r="A33" s="181">
        <v>21</v>
      </c>
      <c r="B33" s="14" t="s">
        <v>160</v>
      </c>
      <c r="C33" s="14" t="s">
        <v>155</v>
      </c>
      <c r="D33" s="14" t="s">
        <v>161</v>
      </c>
      <c r="E33" s="136">
        <v>653.45</v>
      </c>
      <c r="F33" s="182">
        <v>653.45</v>
      </c>
      <c r="G33" s="19">
        <v>576.003144</v>
      </c>
      <c r="H33" s="221" t="s">
        <v>260</v>
      </c>
      <c r="I33" s="183" t="s">
        <v>38</v>
      </c>
      <c r="J33" s="20" t="s">
        <v>279</v>
      </c>
      <c r="K33" s="134">
        <v>657.923</v>
      </c>
      <c r="L33" s="134">
        <v>848.837</v>
      </c>
      <c r="M33" s="134">
        <f t="shared" si="2"/>
        <v>190.914</v>
      </c>
      <c r="N33" s="19">
        <v>0</v>
      </c>
      <c r="O33" s="184" t="s">
        <v>38</v>
      </c>
      <c r="P33" s="21" t="s">
        <v>280</v>
      </c>
      <c r="Q33" s="148"/>
      <c r="R33" s="148" t="s">
        <v>120</v>
      </c>
      <c r="S33" s="187" t="s">
        <v>122</v>
      </c>
      <c r="T33" s="149" t="s">
        <v>123</v>
      </c>
      <c r="U33" s="186">
        <v>12</v>
      </c>
      <c r="V33" s="151" t="s">
        <v>126</v>
      </c>
      <c r="W33" s="107" t="s">
        <v>60</v>
      </c>
      <c r="X33" s="107"/>
      <c r="Y33" s="90"/>
    </row>
    <row r="34" spans="1:25" ht="409.5" customHeight="1">
      <c r="A34" s="181">
        <v>22</v>
      </c>
      <c r="B34" s="14" t="s">
        <v>162</v>
      </c>
      <c r="C34" s="14" t="s">
        <v>155</v>
      </c>
      <c r="D34" s="129" t="s">
        <v>110</v>
      </c>
      <c r="E34" s="136">
        <f>818.206+53.371</f>
        <v>871.577</v>
      </c>
      <c r="F34" s="182">
        <v>871.577</v>
      </c>
      <c r="G34" s="19">
        <v>796.934549</v>
      </c>
      <c r="H34" s="224" t="s">
        <v>259</v>
      </c>
      <c r="I34" s="183" t="s">
        <v>261</v>
      </c>
      <c r="J34" s="142" t="s">
        <v>265</v>
      </c>
      <c r="K34" s="134">
        <f>732.263+53.726</f>
        <v>785.989</v>
      </c>
      <c r="L34" s="134">
        <v>662.396</v>
      </c>
      <c r="M34" s="134">
        <f t="shared" si="2"/>
        <v>-123.59300000000007</v>
      </c>
      <c r="N34" s="19">
        <v>0</v>
      </c>
      <c r="O34" s="184" t="s">
        <v>268</v>
      </c>
      <c r="P34" s="129" t="s">
        <v>333</v>
      </c>
      <c r="Q34" s="148"/>
      <c r="R34" s="148" t="s">
        <v>120</v>
      </c>
      <c r="S34" s="187" t="s">
        <v>122</v>
      </c>
      <c r="T34" s="149" t="s">
        <v>144</v>
      </c>
      <c r="U34" s="186">
        <v>13</v>
      </c>
      <c r="V34" s="151" t="s">
        <v>49</v>
      </c>
      <c r="W34" s="107" t="s">
        <v>60</v>
      </c>
      <c r="X34" s="107"/>
      <c r="Y34" s="90"/>
    </row>
    <row r="35" spans="1:25" ht="99.75" customHeight="1">
      <c r="A35" s="181">
        <v>23</v>
      </c>
      <c r="B35" s="14" t="s">
        <v>163</v>
      </c>
      <c r="C35" s="14" t="s">
        <v>119</v>
      </c>
      <c r="D35" s="14" t="s">
        <v>110</v>
      </c>
      <c r="E35" s="136">
        <v>1601.287</v>
      </c>
      <c r="F35" s="182">
        <v>532</v>
      </c>
      <c r="G35" s="19">
        <v>532</v>
      </c>
      <c r="H35" s="221" t="s">
        <v>260</v>
      </c>
      <c r="I35" s="183" t="s">
        <v>261</v>
      </c>
      <c r="J35" s="20" t="s">
        <v>281</v>
      </c>
      <c r="K35" s="134">
        <v>1206.42</v>
      </c>
      <c r="L35" s="134">
        <v>1410.836</v>
      </c>
      <c r="M35" s="134">
        <f t="shared" si="2"/>
        <v>204.41599999999994</v>
      </c>
      <c r="N35" s="19">
        <v>0</v>
      </c>
      <c r="O35" s="184" t="s">
        <v>268</v>
      </c>
      <c r="P35" s="21" t="s">
        <v>283</v>
      </c>
      <c r="Q35" s="148"/>
      <c r="R35" s="148" t="s">
        <v>120</v>
      </c>
      <c r="S35" s="187" t="s">
        <v>122</v>
      </c>
      <c r="T35" s="149" t="s">
        <v>123</v>
      </c>
      <c r="U35" s="186">
        <v>14</v>
      </c>
      <c r="V35" s="151" t="s">
        <v>126</v>
      </c>
      <c r="W35" s="107" t="s">
        <v>60</v>
      </c>
      <c r="X35" s="107"/>
      <c r="Y35" s="90"/>
    </row>
    <row r="36" spans="1:25" ht="201.75" customHeight="1">
      <c r="A36" s="181">
        <v>24</v>
      </c>
      <c r="B36" s="14" t="s">
        <v>164</v>
      </c>
      <c r="C36" s="14" t="s">
        <v>137</v>
      </c>
      <c r="D36" s="14" t="s">
        <v>110</v>
      </c>
      <c r="E36" s="136">
        <f>311.315+1157.019</f>
        <v>1468.334</v>
      </c>
      <c r="F36" s="182">
        <v>1468.334</v>
      </c>
      <c r="G36" s="19">
        <v>823.077382</v>
      </c>
      <c r="H36" s="219" t="s">
        <v>253</v>
      </c>
      <c r="I36" s="183" t="s">
        <v>261</v>
      </c>
      <c r="J36" s="142" t="s">
        <v>265</v>
      </c>
      <c r="K36" s="134">
        <f>35.222+680.833</f>
        <v>716.055</v>
      </c>
      <c r="L36" s="134">
        <v>753.662</v>
      </c>
      <c r="M36" s="134">
        <f t="shared" si="2"/>
        <v>37.607000000000085</v>
      </c>
      <c r="N36" s="19">
        <v>0</v>
      </c>
      <c r="O36" s="184" t="s">
        <v>268</v>
      </c>
      <c r="P36" s="129" t="s">
        <v>334</v>
      </c>
      <c r="Q36" s="148"/>
      <c r="R36" s="148" t="s">
        <v>120</v>
      </c>
      <c r="S36" s="187" t="s">
        <v>122</v>
      </c>
      <c r="T36" s="149" t="s">
        <v>144</v>
      </c>
      <c r="U36" s="186">
        <v>15</v>
      </c>
      <c r="V36" s="151" t="s">
        <v>145</v>
      </c>
      <c r="W36" s="107" t="s">
        <v>60</v>
      </c>
      <c r="X36" s="107"/>
      <c r="Y36" s="90"/>
    </row>
    <row r="37" spans="1:25" ht="235.5" customHeight="1">
      <c r="A37" s="181">
        <v>25</v>
      </c>
      <c r="B37" s="14" t="s">
        <v>165</v>
      </c>
      <c r="C37" s="14" t="s">
        <v>106</v>
      </c>
      <c r="D37" s="14" t="s">
        <v>140</v>
      </c>
      <c r="E37" s="136">
        <f>1342.004+1053.893</f>
        <v>2395.897</v>
      </c>
      <c r="F37" s="182">
        <v>2395.897</v>
      </c>
      <c r="G37" s="19">
        <v>1740.407984</v>
      </c>
      <c r="H37" s="221" t="s">
        <v>260</v>
      </c>
      <c r="I37" s="183" t="s">
        <v>261</v>
      </c>
      <c r="J37" s="20" t="s">
        <v>282</v>
      </c>
      <c r="K37" s="134">
        <f>1273.405+632.105</f>
        <v>1905.51</v>
      </c>
      <c r="L37" s="134">
        <v>1906.212</v>
      </c>
      <c r="M37" s="134">
        <f t="shared" si="2"/>
        <v>0.7019999999999982</v>
      </c>
      <c r="N37" s="19">
        <v>0</v>
      </c>
      <c r="O37" s="184" t="s">
        <v>268</v>
      </c>
      <c r="P37" s="129" t="s">
        <v>335</v>
      </c>
      <c r="Q37" s="148"/>
      <c r="R37" s="148" t="s">
        <v>120</v>
      </c>
      <c r="S37" s="187" t="s">
        <v>122</v>
      </c>
      <c r="T37" s="149" t="s">
        <v>195</v>
      </c>
      <c r="U37" s="186">
        <v>16</v>
      </c>
      <c r="V37" s="151"/>
      <c r="W37" s="107" t="s">
        <v>60</v>
      </c>
      <c r="X37" s="107"/>
      <c r="Y37" s="90"/>
    </row>
    <row r="38" spans="1:25" ht="99.75" customHeight="1">
      <c r="A38" s="181">
        <v>26</v>
      </c>
      <c r="B38" s="14" t="s">
        <v>166</v>
      </c>
      <c r="C38" s="14" t="s">
        <v>106</v>
      </c>
      <c r="D38" s="14" t="s">
        <v>140</v>
      </c>
      <c r="E38" s="136">
        <f>158.446+1.743</f>
        <v>160.189</v>
      </c>
      <c r="F38" s="216">
        <v>160.415992</v>
      </c>
      <c r="G38" s="217">
        <v>159.128172</v>
      </c>
      <c r="H38" s="221" t="s">
        <v>260</v>
      </c>
      <c r="I38" s="183" t="s">
        <v>38</v>
      </c>
      <c r="J38" s="20" t="s">
        <v>295</v>
      </c>
      <c r="K38" s="134">
        <f>222.065+54.719</f>
        <v>276.784</v>
      </c>
      <c r="L38" s="134">
        <v>223.879</v>
      </c>
      <c r="M38" s="134">
        <f t="shared" si="2"/>
        <v>-52.905</v>
      </c>
      <c r="N38" s="19">
        <v>0</v>
      </c>
      <c r="O38" s="184" t="s">
        <v>38</v>
      </c>
      <c r="P38" s="21" t="s">
        <v>294</v>
      </c>
      <c r="Q38" s="148"/>
      <c r="R38" s="148" t="s">
        <v>120</v>
      </c>
      <c r="S38" s="187" t="s">
        <v>122</v>
      </c>
      <c r="T38" s="149" t="s">
        <v>146</v>
      </c>
      <c r="U38" s="186">
        <v>18</v>
      </c>
      <c r="V38" s="151"/>
      <c r="W38" s="107" t="s">
        <v>60</v>
      </c>
      <c r="X38" s="107"/>
      <c r="Y38" s="90"/>
    </row>
    <row r="39" spans="1:25" ht="209.25" customHeight="1">
      <c r="A39" s="181">
        <v>27</v>
      </c>
      <c r="B39" s="14" t="s">
        <v>167</v>
      </c>
      <c r="C39" s="14" t="s">
        <v>119</v>
      </c>
      <c r="D39" s="14" t="s">
        <v>168</v>
      </c>
      <c r="E39" s="136">
        <f>137.96+772.128</f>
        <v>910.0880000000001</v>
      </c>
      <c r="F39" s="182">
        <v>909.888</v>
      </c>
      <c r="G39" s="19">
        <v>526.640283</v>
      </c>
      <c r="H39" s="221" t="s">
        <v>260</v>
      </c>
      <c r="I39" s="183" t="s">
        <v>261</v>
      </c>
      <c r="J39" s="20" t="s">
        <v>285</v>
      </c>
      <c r="K39" s="134">
        <f>329.148+722.179</f>
        <v>1051.327</v>
      </c>
      <c r="L39" s="134">
        <v>1443.318</v>
      </c>
      <c r="M39" s="134">
        <f t="shared" si="2"/>
        <v>391.991</v>
      </c>
      <c r="N39" s="19">
        <v>0</v>
      </c>
      <c r="O39" s="184" t="s">
        <v>268</v>
      </c>
      <c r="P39" s="21" t="s">
        <v>286</v>
      </c>
      <c r="Q39" s="148"/>
      <c r="R39" s="148" t="s">
        <v>120</v>
      </c>
      <c r="S39" s="187" t="s">
        <v>122</v>
      </c>
      <c r="T39" s="149" t="s">
        <v>123</v>
      </c>
      <c r="U39" s="186">
        <v>19</v>
      </c>
      <c r="V39" s="151" t="s">
        <v>126</v>
      </c>
      <c r="W39" s="107" t="s">
        <v>60</v>
      </c>
      <c r="X39" s="107"/>
      <c r="Y39" s="90"/>
    </row>
    <row r="40" spans="1:25" ht="99.75" customHeight="1">
      <c r="A40" s="181">
        <v>28</v>
      </c>
      <c r="B40" s="14" t="s">
        <v>169</v>
      </c>
      <c r="C40" s="14" t="s">
        <v>170</v>
      </c>
      <c r="D40" s="14" t="s">
        <v>137</v>
      </c>
      <c r="E40" s="136">
        <v>468</v>
      </c>
      <c r="F40" s="217">
        <v>467.744</v>
      </c>
      <c r="G40" s="217">
        <v>409.940881</v>
      </c>
      <c r="H40" s="221" t="s">
        <v>260</v>
      </c>
      <c r="I40" s="183" t="s">
        <v>263</v>
      </c>
      <c r="J40" s="20" t="s">
        <v>275</v>
      </c>
      <c r="K40" s="134">
        <v>0</v>
      </c>
      <c r="L40" s="134">
        <v>0</v>
      </c>
      <c r="M40" s="134">
        <f t="shared" si="2"/>
        <v>0</v>
      </c>
      <c r="N40" s="19">
        <v>0</v>
      </c>
      <c r="O40" s="184" t="s">
        <v>264</v>
      </c>
      <c r="P40" s="21" t="s">
        <v>287</v>
      </c>
      <c r="Q40" s="148"/>
      <c r="R40" s="148" t="s">
        <v>120</v>
      </c>
      <c r="S40" s="187" t="s">
        <v>122</v>
      </c>
      <c r="T40" s="149" t="s">
        <v>149</v>
      </c>
      <c r="U40" s="186">
        <v>20</v>
      </c>
      <c r="V40" s="151" t="s">
        <v>126</v>
      </c>
      <c r="W40" s="107" t="s">
        <v>60</v>
      </c>
      <c r="X40" s="107"/>
      <c r="Y40" s="90"/>
    </row>
    <row r="41" spans="1:25" ht="99.75" customHeight="1">
      <c r="A41" s="181">
        <v>29</v>
      </c>
      <c r="B41" s="14" t="s">
        <v>171</v>
      </c>
      <c r="C41" s="14" t="s">
        <v>172</v>
      </c>
      <c r="D41" s="14" t="s">
        <v>137</v>
      </c>
      <c r="E41" s="136">
        <v>66</v>
      </c>
      <c r="F41" s="216">
        <v>66.361</v>
      </c>
      <c r="G41" s="217">
        <v>64.416666</v>
      </c>
      <c r="H41" s="221" t="s">
        <v>260</v>
      </c>
      <c r="I41" s="183" t="s">
        <v>263</v>
      </c>
      <c r="J41" s="20" t="s">
        <v>275</v>
      </c>
      <c r="K41" s="134">
        <v>0</v>
      </c>
      <c r="L41" s="134">
        <v>0</v>
      </c>
      <c r="M41" s="134">
        <f t="shared" si="2"/>
        <v>0</v>
      </c>
      <c r="N41" s="19">
        <v>0</v>
      </c>
      <c r="O41" s="184" t="s">
        <v>264</v>
      </c>
      <c r="P41" s="21" t="s">
        <v>287</v>
      </c>
      <c r="Q41" s="148"/>
      <c r="R41" s="148" t="s">
        <v>120</v>
      </c>
      <c r="S41" s="187" t="s">
        <v>122</v>
      </c>
      <c r="T41" s="149" t="s">
        <v>123</v>
      </c>
      <c r="U41" s="186">
        <v>21</v>
      </c>
      <c r="V41" s="151" t="s">
        <v>124</v>
      </c>
      <c r="W41" s="107" t="s">
        <v>60</v>
      </c>
      <c r="X41" s="107"/>
      <c r="Y41" s="90"/>
    </row>
    <row r="42" spans="1:25" ht="204" customHeight="1">
      <c r="A42" s="181">
        <v>30</v>
      </c>
      <c r="B42" s="14" t="s">
        <v>173</v>
      </c>
      <c r="C42" s="14" t="s">
        <v>174</v>
      </c>
      <c r="D42" s="14" t="s">
        <v>115</v>
      </c>
      <c r="E42" s="136">
        <f>72.768+5.189</f>
        <v>77.957</v>
      </c>
      <c r="F42" s="216">
        <v>80.657</v>
      </c>
      <c r="G42" s="217">
        <v>55.64801</v>
      </c>
      <c r="H42" s="221" t="s">
        <v>260</v>
      </c>
      <c r="I42" s="183" t="s">
        <v>261</v>
      </c>
      <c r="J42" s="20" t="s">
        <v>288</v>
      </c>
      <c r="K42" s="134">
        <f>53.538+8.436</f>
        <v>61.974</v>
      </c>
      <c r="L42" s="134">
        <v>65.458</v>
      </c>
      <c r="M42" s="134">
        <f t="shared" si="2"/>
        <v>3.4840000000000018</v>
      </c>
      <c r="N42" s="19">
        <v>0</v>
      </c>
      <c r="O42" s="184" t="s">
        <v>268</v>
      </c>
      <c r="P42" s="21" t="s">
        <v>289</v>
      </c>
      <c r="Q42" s="148"/>
      <c r="R42" s="148" t="s">
        <v>120</v>
      </c>
      <c r="S42" s="187" t="s">
        <v>122</v>
      </c>
      <c r="T42" s="149" t="s">
        <v>149</v>
      </c>
      <c r="U42" s="186">
        <v>22</v>
      </c>
      <c r="V42" s="151" t="s">
        <v>126</v>
      </c>
      <c r="W42" s="107" t="s">
        <v>60</v>
      </c>
      <c r="X42" s="107"/>
      <c r="Y42" s="90"/>
    </row>
    <row r="43" spans="1:25" ht="117.75" customHeight="1">
      <c r="A43" s="181">
        <v>31</v>
      </c>
      <c r="B43" s="14" t="s">
        <v>175</v>
      </c>
      <c r="C43" s="14" t="s">
        <v>106</v>
      </c>
      <c r="D43" s="14" t="s">
        <v>140</v>
      </c>
      <c r="E43" s="136">
        <v>26.476</v>
      </c>
      <c r="F43" s="182">
        <v>26.476</v>
      </c>
      <c r="G43" s="19">
        <v>20.003</v>
      </c>
      <c r="H43" s="221" t="s">
        <v>260</v>
      </c>
      <c r="I43" s="183" t="s">
        <v>261</v>
      </c>
      <c r="J43" s="20" t="s">
        <v>266</v>
      </c>
      <c r="K43" s="134">
        <v>22.52</v>
      </c>
      <c r="L43" s="134">
        <v>23.659</v>
      </c>
      <c r="M43" s="134">
        <f t="shared" si="2"/>
        <v>1.1389999999999993</v>
      </c>
      <c r="N43" s="19">
        <v>0</v>
      </c>
      <c r="O43" s="184" t="s">
        <v>268</v>
      </c>
      <c r="P43" s="21" t="s">
        <v>290</v>
      </c>
      <c r="Q43" s="148"/>
      <c r="R43" s="148" t="s">
        <v>120</v>
      </c>
      <c r="S43" s="187" t="s">
        <v>122</v>
      </c>
      <c r="T43" s="172" t="s">
        <v>196</v>
      </c>
      <c r="U43" s="186">
        <v>23</v>
      </c>
      <c r="V43" s="151"/>
      <c r="W43" s="107" t="s">
        <v>60</v>
      </c>
      <c r="X43" s="107"/>
      <c r="Y43" s="90"/>
    </row>
    <row r="44" spans="1:25" ht="234.75" customHeight="1">
      <c r="A44" s="181">
        <v>32</v>
      </c>
      <c r="B44" s="14" t="s">
        <v>176</v>
      </c>
      <c r="C44" s="14" t="s">
        <v>106</v>
      </c>
      <c r="D44" s="14" t="s">
        <v>140</v>
      </c>
      <c r="E44" s="136">
        <v>191.318</v>
      </c>
      <c r="F44" s="182">
        <v>191.318</v>
      </c>
      <c r="G44" s="19">
        <v>125.767499</v>
      </c>
      <c r="H44" s="221" t="s">
        <v>260</v>
      </c>
      <c r="I44" s="183" t="s">
        <v>261</v>
      </c>
      <c r="J44" s="20" t="s">
        <v>292</v>
      </c>
      <c r="K44" s="134">
        <v>99.359</v>
      </c>
      <c r="L44" s="134">
        <v>100.997</v>
      </c>
      <c r="M44" s="134">
        <f t="shared" si="2"/>
        <v>1.6380000000000052</v>
      </c>
      <c r="N44" s="19">
        <v>0</v>
      </c>
      <c r="O44" s="184" t="s">
        <v>268</v>
      </c>
      <c r="P44" s="129" t="s">
        <v>336</v>
      </c>
      <c r="Q44" s="148"/>
      <c r="R44" s="148" t="s">
        <v>120</v>
      </c>
      <c r="S44" s="187" t="s">
        <v>122</v>
      </c>
      <c r="T44" s="172" t="s">
        <v>196</v>
      </c>
      <c r="U44" s="186">
        <v>24</v>
      </c>
      <c r="V44" s="151"/>
      <c r="W44" s="107" t="s">
        <v>60</v>
      </c>
      <c r="X44" s="107"/>
      <c r="Y44" s="90"/>
    </row>
    <row r="45" spans="1:25" ht="205.5" customHeight="1">
      <c r="A45" s="181">
        <v>33</v>
      </c>
      <c r="B45" s="14" t="s">
        <v>291</v>
      </c>
      <c r="C45" s="14" t="s">
        <v>137</v>
      </c>
      <c r="D45" s="14" t="s">
        <v>130</v>
      </c>
      <c r="E45" s="136">
        <f>236.866+42.615</f>
        <v>279.481</v>
      </c>
      <c r="F45" s="182">
        <v>228.028</v>
      </c>
      <c r="G45" s="134">
        <v>156.559086</v>
      </c>
      <c r="H45" s="219" t="s">
        <v>250</v>
      </c>
      <c r="I45" s="183" t="s">
        <v>261</v>
      </c>
      <c r="J45" s="142" t="s">
        <v>265</v>
      </c>
      <c r="K45" s="134">
        <v>48.217</v>
      </c>
      <c r="L45" s="134">
        <v>157.75</v>
      </c>
      <c r="M45" s="134">
        <f t="shared" si="2"/>
        <v>109.533</v>
      </c>
      <c r="N45" s="19">
        <v>0</v>
      </c>
      <c r="O45" s="184" t="s">
        <v>268</v>
      </c>
      <c r="P45" s="129" t="s">
        <v>337</v>
      </c>
      <c r="Q45" s="143" t="s">
        <v>315</v>
      </c>
      <c r="R45" s="148" t="s">
        <v>120</v>
      </c>
      <c r="S45" s="187" t="s">
        <v>122</v>
      </c>
      <c r="T45" s="172" t="s">
        <v>123</v>
      </c>
      <c r="U45" s="186">
        <v>25</v>
      </c>
      <c r="V45" s="151" t="s">
        <v>145</v>
      </c>
      <c r="W45" s="107" t="s">
        <v>60</v>
      </c>
      <c r="X45" s="107"/>
      <c r="Y45" s="90"/>
    </row>
    <row r="46" spans="1:25" ht="252" customHeight="1">
      <c r="A46" s="181">
        <v>34</v>
      </c>
      <c r="B46" s="14" t="s">
        <v>177</v>
      </c>
      <c r="C46" s="14" t="s">
        <v>106</v>
      </c>
      <c r="D46" s="14" t="s">
        <v>178</v>
      </c>
      <c r="E46" s="136">
        <v>440.305</v>
      </c>
      <c r="F46" s="182">
        <v>440.305</v>
      </c>
      <c r="G46" s="19">
        <v>208.38134</v>
      </c>
      <c r="H46" s="221" t="s">
        <v>260</v>
      </c>
      <c r="I46" s="183" t="s">
        <v>261</v>
      </c>
      <c r="J46" s="20" t="s">
        <v>288</v>
      </c>
      <c r="K46" s="134">
        <f>433.953+925.075</f>
        <v>1359.028</v>
      </c>
      <c r="L46" s="134">
        <v>2039.409</v>
      </c>
      <c r="M46" s="134">
        <f t="shared" si="2"/>
        <v>680.3810000000001</v>
      </c>
      <c r="N46" s="19">
        <v>0</v>
      </c>
      <c r="O46" s="184" t="s">
        <v>268</v>
      </c>
      <c r="P46" s="129" t="s">
        <v>338</v>
      </c>
      <c r="Q46" s="148"/>
      <c r="R46" s="148" t="s">
        <v>120</v>
      </c>
      <c r="S46" s="187" t="s">
        <v>122</v>
      </c>
      <c r="T46" s="149" t="s">
        <v>144</v>
      </c>
      <c r="U46" s="186">
        <v>26</v>
      </c>
      <c r="V46" s="151"/>
      <c r="W46" s="107" t="s">
        <v>60</v>
      </c>
      <c r="X46" s="107"/>
      <c r="Y46" s="90"/>
    </row>
    <row r="47" spans="1:25" ht="132.75" customHeight="1">
      <c r="A47" s="181">
        <v>35</v>
      </c>
      <c r="B47" s="14" t="s">
        <v>179</v>
      </c>
      <c r="C47" s="14" t="s">
        <v>106</v>
      </c>
      <c r="D47" s="14" t="s">
        <v>140</v>
      </c>
      <c r="E47" s="136">
        <v>1316.455</v>
      </c>
      <c r="F47" s="182">
        <v>1316.455</v>
      </c>
      <c r="G47" s="19">
        <v>16.005272</v>
      </c>
      <c r="H47" s="221" t="s">
        <v>260</v>
      </c>
      <c r="I47" s="183" t="s">
        <v>261</v>
      </c>
      <c r="J47" s="20" t="s">
        <v>284</v>
      </c>
      <c r="K47" s="134">
        <v>704.228</v>
      </c>
      <c r="L47" s="134">
        <v>666.428</v>
      </c>
      <c r="M47" s="134">
        <f t="shared" si="2"/>
        <v>-37.799999999999955</v>
      </c>
      <c r="N47" s="19">
        <f>M47</f>
        <v>-37.799999999999955</v>
      </c>
      <c r="O47" s="184" t="s">
        <v>36</v>
      </c>
      <c r="P47" s="129" t="s">
        <v>339</v>
      </c>
      <c r="Q47" s="148"/>
      <c r="R47" s="148" t="s">
        <v>120</v>
      </c>
      <c r="S47" s="187" t="s">
        <v>122</v>
      </c>
      <c r="T47" s="149" t="s">
        <v>196</v>
      </c>
      <c r="U47" s="186">
        <v>27</v>
      </c>
      <c r="V47" s="151"/>
      <c r="W47" s="107" t="s">
        <v>53</v>
      </c>
      <c r="X47" s="107"/>
      <c r="Y47" s="90"/>
    </row>
    <row r="48" spans="1:25" ht="99.75" customHeight="1">
      <c r="A48" s="181">
        <v>36</v>
      </c>
      <c r="B48" s="14" t="s">
        <v>180</v>
      </c>
      <c r="C48" s="14" t="s">
        <v>119</v>
      </c>
      <c r="D48" s="14" t="s">
        <v>115</v>
      </c>
      <c r="E48" s="136">
        <v>19.57</v>
      </c>
      <c r="F48" s="182">
        <v>19.57</v>
      </c>
      <c r="G48" s="19">
        <v>19.0836</v>
      </c>
      <c r="H48" s="221" t="s">
        <v>260</v>
      </c>
      <c r="I48" s="168" t="s">
        <v>261</v>
      </c>
      <c r="J48" s="142" t="s">
        <v>267</v>
      </c>
      <c r="K48" s="134">
        <v>36.48</v>
      </c>
      <c r="L48" s="134">
        <v>11</v>
      </c>
      <c r="M48" s="134">
        <f t="shared" si="2"/>
        <v>-25.479999999999997</v>
      </c>
      <c r="N48" s="19">
        <v>0</v>
      </c>
      <c r="O48" s="184" t="s">
        <v>268</v>
      </c>
      <c r="P48" s="129" t="s">
        <v>293</v>
      </c>
      <c r="Q48" s="148"/>
      <c r="R48" s="148" t="s">
        <v>120</v>
      </c>
      <c r="S48" s="187" t="s">
        <v>122</v>
      </c>
      <c r="T48" s="149" t="s">
        <v>123</v>
      </c>
      <c r="U48" s="186">
        <v>32</v>
      </c>
      <c r="V48" s="151"/>
      <c r="W48" s="107"/>
      <c r="X48" s="107" t="s">
        <v>60</v>
      </c>
      <c r="Y48" s="90"/>
    </row>
    <row r="49" spans="1:25" ht="196.5" customHeight="1">
      <c r="A49" s="181">
        <v>37</v>
      </c>
      <c r="B49" s="14" t="s">
        <v>181</v>
      </c>
      <c r="C49" s="14" t="s">
        <v>106</v>
      </c>
      <c r="D49" s="14" t="s">
        <v>140</v>
      </c>
      <c r="E49" s="136">
        <v>593.115</v>
      </c>
      <c r="F49" s="182">
        <v>593.115</v>
      </c>
      <c r="G49" s="19">
        <v>312.530438</v>
      </c>
      <c r="H49" s="221" t="s">
        <v>260</v>
      </c>
      <c r="I49" s="183" t="s">
        <v>261</v>
      </c>
      <c r="J49" s="20" t="s">
        <v>292</v>
      </c>
      <c r="K49" s="134">
        <v>387.307</v>
      </c>
      <c r="L49" s="134">
        <v>388.238</v>
      </c>
      <c r="M49" s="134">
        <f t="shared" si="2"/>
        <v>0.9309999999999832</v>
      </c>
      <c r="N49" s="19">
        <v>0</v>
      </c>
      <c r="O49" s="184" t="s">
        <v>268</v>
      </c>
      <c r="P49" s="129" t="s">
        <v>340</v>
      </c>
      <c r="Q49" s="148"/>
      <c r="R49" s="148" t="s">
        <v>120</v>
      </c>
      <c r="S49" s="187" t="s">
        <v>122</v>
      </c>
      <c r="T49" s="172" t="s">
        <v>194</v>
      </c>
      <c r="U49" s="186">
        <v>36</v>
      </c>
      <c r="V49" s="151"/>
      <c r="W49" s="107"/>
      <c r="X49" s="107"/>
      <c r="Y49" s="90"/>
    </row>
    <row r="50" spans="1:25" ht="242.25" customHeight="1">
      <c r="A50" s="181">
        <v>38</v>
      </c>
      <c r="B50" s="14" t="s">
        <v>182</v>
      </c>
      <c r="C50" s="14" t="s">
        <v>137</v>
      </c>
      <c r="D50" s="129" t="s">
        <v>342</v>
      </c>
      <c r="E50" s="136">
        <f>146.518+10.501</f>
        <v>157.019</v>
      </c>
      <c r="F50" s="182">
        <v>157.019</v>
      </c>
      <c r="G50" s="19">
        <v>141.452673</v>
      </c>
      <c r="H50" s="219" t="s">
        <v>245</v>
      </c>
      <c r="I50" s="183" t="s">
        <v>261</v>
      </c>
      <c r="J50" s="142" t="s">
        <v>265</v>
      </c>
      <c r="K50" s="134">
        <f>231.912+24.768</f>
        <v>256.68</v>
      </c>
      <c r="L50" s="134">
        <v>538.722</v>
      </c>
      <c r="M50" s="134">
        <f t="shared" si="2"/>
        <v>282.042</v>
      </c>
      <c r="N50" s="19">
        <v>0</v>
      </c>
      <c r="O50" s="184" t="s">
        <v>268</v>
      </c>
      <c r="P50" s="129" t="s">
        <v>341</v>
      </c>
      <c r="Q50" s="143" t="s">
        <v>314</v>
      </c>
      <c r="R50" s="148" t="s">
        <v>120</v>
      </c>
      <c r="S50" s="187" t="s">
        <v>122</v>
      </c>
      <c r="T50" s="149" t="s">
        <v>195</v>
      </c>
      <c r="U50" s="185" t="s">
        <v>197</v>
      </c>
      <c r="V50" s="151" t="s">
        <v>198</v>
      </c>
      <c r="W50" s="107" t="s">
        <v>60</v>
      </c>
      <c r="X50" s="107"/>
      <c r="Y50" s="90"/>
    </row>
    <row r="51" spans="1:25" ht="257.25" customHeight="1">
      <c r="A51" s="181">
        <v>39</v>
      </c>
      <c r="B51" s="14" t="s">
        <v>183</v>
      </c>
      <c r="C51" s="14" t="s">
        <v>137</v>
      </c>
      <c r="D51" s="14" t="s">
        <v>115</v>
      </c>
      <c r="E51" s="136">
        <v>197.262</v>
      </c>
      <c r="F51" s="182">
        <v>197.262</v>
      </c>
      <c r="G51" s="19">
        <v>187.182</v>
      </c>
      <c r="H51" s="219" t="s">
        <v>254</v>
      </c>
      <c r="I51" s="183" t="s">
        <v>261</v>
      </c>
      <c r="J51" s="142" t="s">
        <v>262</v>
      </c>
      <c r="K51" s="134">
        <v>302.68</v>
      </c>
      <c r="L51" s="134">
        <v>321.16</v>
      </c>
      <c r="M51" s="134">
        <f t="shared" si="2"/>
        <v>18.480000000000018</v>
      </c>
      <c r="N51" s="19">
        <v>0</v>
      </c>
      <c r="O51" s="184" t="s">
        <v>268</v>
      </c>
      <c r="P51" s="129" t="s">
        <v>320</v>
      </c>
      <c r="Q51" s="148"/>
      <c r="R51" s="148" t="s">
        <v>120</v>
      </c>
      <c r="S51" s="187" t="s">
        <v>122</v>
      </c>
      <c r="T51" s="149" t="s">
        <v>123</v>
      </c>
      <c r="U51" s="185" t="s">
        <v>199</v>
      </c>
      <c r="V51" s="151" t="s">
        <v>145</v>
      </c>
      <c r="W51" s="107"/>
      <c r="X51" s="107" t="s">
        <v>60</v>
      </c>
      <c r="Y51" s="90"/>
    </row>
    <row r="52" spans="1:25" ht="99.75" customHeight="1">
      <c r="A52" s="181">
        <v>40</v>
      </c>
      <c r="B52" s="14" t="s">
        <v>184</v>
      </c>
      <c r="C52" s="14" t="s">
        <v>137</v>
      </c>
      <c r="D52" s="14" t="s">
        <v>137</v>
      </c>
      <c r="E52" s="136">
        <v>10.24</v>
      </c>
      <c r="F52" s="182">
        <v>10.24</v>
      </c>
      <c r="G52" s="19">
        <v>9.728</v>
      </c>
      <c r="H52" s="219" t="s">
        <v>255</v>
      </c>
      <c r="I52" s="183" t="s">
        <v>263</v>
      </c>
      <c r="J52" s="142" t="s">
        <v>262</v>
      </c>
      <c r="K52" s="134">
        <v>0</v>
      </c>
      <c r="L52" s="134">
        <v>0</v>
      </c>
      <c r="M52" s="134">
        <f t="shared" si="2"/>
        <v>0</v>
      </c>
      <c r="N52" s="19">
        <v>0</v>
      </c>
      <c r="O52" s="184" t="s">
        <v>264</v>
      </c>
      <c r="P52" s="129" t="s">
        <v>321</v>
      </c>
      <c r="Q52" s="148"/>
      <c r="R52" s="148" t="s">
        <v>120</v>
      </c>
      <c r="S52" s="187" t="s">
        <v>122</v>
      </c>
      <c r="T52" s="149" t="s">
        <v>123</v>
      </c>
      <c r="U52" s="185" t="s">
        <v>200</v>
      </c>
      <c r="V52" s="151" t="s">
        <v>145</v>
      </c>
      <c r="W52" s="107"/>
      <c r="X52" s="107" t="s">
        <v>60</v>
      </c>
      <c r="Y52" s="90"/>
    </row>
    <row r="53" spans="1:25" ht="221.25" customHeight="1">
      <c r="A53" s="181">
        <v>41</v>
      </c>
      <c r="B53" s="14" t="s">
        <v>185</v>
      </c>
      <c r="C53" s="14" t="s">
        <v>137</v>
      </c>
      <c r="D53" s="129" t="s">
        <v>115</v>
      </c>
      <c r="E53" s="136">
        <v>1580</v>
      </c>
      <c r="F53" s="182">
        <v>186.8</v>
      </c>
      <c r="G53" s="19">
        <v>0</v>
      </c>
      <c r="H53" s="219" t="s">
        <v>248</v>
      </c>
      <c r="I53" s="183" t="s">
        <v>261</v>
      </c>
      <c r="J53" s="142" t="s">
        <v>262</v>
      </c>
      <c r="K53" s="134">
        <v>1393.2</v>
      </c>
      <c r="L53" s="134">
        <v>1553.148</v>
      </c>
      <c r="M53" s="134">
        <f t="shared" si="2"/>
        <v>159.94799999999987</v>
      </c>
      <c r="N53" s="19">
        <v>0</v>
      </c>
      <c r="O53" s="184" t="s">
        <v>268</v>
      </c>
      <c r="P53" s="129" t="s">
        <v>343</v>
      </c>
      <c r="Q53" s="143" t="s">
        <v>317</v>
      </c>
      <c r="R53" s="148" t="s">
        <v>120</v>
      </c>
      <c r="S53" s="187" t="s">
        <v>122</v>
      </c>
      <c r="T53" s="149" t="s">
        <v>123</v>
      </c>
      <c r="U53" s="187"/>
      <c r="V53" s="151" t="s">
        <v>198</v>
      </c>
      <c r="W53" s="107" t="s">
        <v>60</v>
      </c>
      <c r="X53" s="107"/>
      <c r="Y53" s="90"/>
    </row>
    <row r="54" spans="1:25" ht="99.75" customHeight="1">
      <c r="A54" s="181"/>
      <c r="B54" s="14" t="s">
        <v>186</v>
      </c>
      <c r="C54" s="14"/>
      <c r="D54" s="14"/>
      <c r="E54" s="136"/>
      <c r="F54" s="182"/>
      <c r="G54" s="19"/>
      <c r="H54" s="19"/>
      <c r="I54" s="183"/>
      <c r="J54" s="20"/>
      <c r="K54" s="134"/>
      <c r="L54" s="134"/>
      <c r="M54" s="134"/>
      <c r="N54" s="19"/>
      <c r="O54" s="184"/>
      <c r="P54" s="21"/>
      <c r="Q54" s="148"/>
      <c r="R54" s="148"/>
      <c r="S54" s="187"/>
      <c r="T54" s="149"/>
      <c r="U54" s="187"/>
      <c r="V54" s="151"/>
      <c r="W54" s="107"/>
      <c r="X54" s="107"/>
      <c r="Y54" s="90"/>
    </row>
    <row r="55" spans="1:25" ht="99.75" customHeight="1">
      <c r="A55" s="181"/>
      <c r="B55" s="14" t="s">
        <v>187</v>
      </c>
      <c r="C55" s="14"/>
      <c r="D55" s="14"/>
      <c r="E55" s="136"/>
      <c r="F55" s="182"/>
      <c r="G55" s="19"/>
      <c r="H55" s="19"/>
      <c r="I55" s="183"/>
      <c r="J55" s="20"/>
      <c r="K55" s="134"/>
      <c r="L55" s="134"/>
      <c r="M55" s="134"/>
      <c r="N55" s="19"/>
      <c r="O55" s="184"/>
      <c r="P55" s="21"/>
      <c r="Q55" s="148"/>
      <c r="R55" s="148"/>
      <c r="S55" s="187"/>
      <c r="T55" s="149"/>
      <c r="U55" s="187"/>
      <c r="V55" s="151"/>
      <c r="W55" s="107"/>
      <c r="X55" s="107"/>
      <c r="Y55" s="90"/>
    </row>
    <row r="56" spans="1:25" ht="99.75" customHeight="1">
      <c r="A56" s="181"/>
      <c r="B56" s="14" t="s">
        <v>188</v>
      </c>
      <c r="C56" s="14"/>
      <c r="D56" s="14"/>
      <c r="E56" s="136"/>
      <c r="F56" s="182"/>
      <c r="G56" s="19"/>
      <c r="H56" s="19"/>
      <c r="I56" s="183"/>
      <c r="J56" s="20"/>
      <c r="K56" s="134"/>
      <c r="L56" s="134"/>
      <c r="M56" s="134"/>
      <c r="N56" s="19"/>
      <c r="O56" s="184"/>
      <c r="P56" s="21"/>
      <c r="Q56" s="148"/>
      <c r="R56" s="148"/>
      <c r="S56" s="187"/>
      <c r="T56" s="149"/>
      <c r="U56" s="187"/>
      <c r="V56" s="151"/>
      <c r="W56" s="107"/>
      <c r="X56" s="107"/>
      <c r="Y56" s="90"/>
    </row>
    <row r="57" spans="1:25" ht="99.75" customHeight="1">
      <c r="A57" s="181"/>
      <c r="B57" s="14" t="s">
        <v>189</v>
      </c>
      <c r="C57" s="14"/>
      <c r="D57" s="14"/>
      <c r="E57" s="136"/>
      <c r="F57" s="182"/>
      <c r="G57" s="19"/>
      <c r="H57" s="19"/>
      <c r="I57" s="183"/>
      <c r="J57" s="20"/>
      <c r="K57" s="134"/>
      <c r="L57" s="134"/>
      <c r="M57" s="134"/>
      <c r="N57" s="19"/>
      <c r="O57" s="184"/>
      <c r="P57" s="21"/>
      <c r="Q57" s="148"/>
      <c r="R57" s="148"/>
      <c r="S57" s="187"/>
      <c r="T57" s="149"/>
      <c r="U57" s="187"/>
      <c r="V57" s="151"/>
      <c r="W57" s="107"/>
      <c r="X57" s="107"/>
      <c r="Y57" s="90"/>
    </row>
    <row r="58" spans="1:25" ht="99.75" customHeight="1">
      <c r="A58" s="181"/>
      <c r="B58" s="14" t="s">
        <v>190</v>
      </c>
      <c r="C58" s="14"/>
      <c r="D58" s="14"/>
      <c r="E58" s="136"/>
      <c r="F58" s="182"/>
      <c r="G58" s="19"/>
      <c r="H58" s="19"/>
      <c r="I58" s="183"/>
      <c r="J58" s="20"/>
      <c r="K58" s="134"/>
      <c r="L58" s="134"/>
      <c r="M58" s="134"/>
      <c r="N58" s="19"/>
      <c r="O58" s="184"/>
      <c r="P58" s="21"/>
      <c r="Q58" s="148"/>
      <c r="R58" s="148"/>
      <c r="S58" s="187"/>
      <c r="T58" s="149"/>
      <c r="U58" s="187"/>
      <c r="V58" s="151"/>
      <c r="W58" s="107"/>
      <c r="X58" s="107"/>
      <c r="Y58" s="90"/>
    </row>
    <row r="59" spans="1:25" ht="99.75" customHeight="1">
      <c r="A59" s="181"/>
      <c r="B59" s="14" t="s">
        <v>191</v>
      </c>
      <c r="C59" s="14"/>
      <c r="D59" s="14"/>
      <c r="E59" s="136"/>
      <c r="F59" s="182"/>
      <c r="G59" s="19"/>
      <c r="H59" s="19"/>
      <c r="I59" s="183"/>
      <c r="J59" s="20"/>
      <c r="K59" s="134"/>
      <c r="L59" s="134"/>
      <c r="M59" s="134"/>
      <c r="N59" s="19"/>
      <c r="O59" s="184"/>
      <c r="P59" s="21"/>
      <c r="Q59" s="148"/>
      <c r="R59" s="148"/>
      <c r="S59" s="187"/>
      <c r="T59" s="149"/>
      <c r="U59" s="187"/>
      <c r="V59" s="151"/>
      <c r="W59" s="107"/>
      <c r="X59" s="107"/>
      <c r="Y59" s="90"/>
    </row>
    <row r="60" spans="1:25" ht="99.75" customHeight="1">
      <c r="A60" s="181"/>
      <c r="B60" s="14" t="s">
        <v>192</v>
      </c>
      <c r="C60" s="14"/>
      <c r="D60" s="14"/>
      <c r="E60" s="136"/>
      <c r="F60" s="182"/>
      <c r="G60" s="19"/>
      <c r="H60" s="19"/>
      <c r="I60" s="183"/>
      <c r="J60" s="20"/>
      <c r="K60" s="134"/>
      <c r="L60" s="134"/>
      <c r="M60" s="134"/>
      <c r="N60" s="19"/>
      <c r="O60" s="184"/>
      <c r="P60" s="21"/>
      <c r="Q60" s="148"/>
      <c r="R60" s="148"/>
      <c r="S60" s="187"/>
      <c r="T60" s="149"/>
      <c r="U60" s="187"/>
      <c r="V60" s="151"/>
      <c r="W60" s="107"/>
      <c r="X60" s="107"/>
      <c r="Y60" s="90"/>
    </row>
    <row r="61" spans="1:25" ht="21" customHeight="1">
      <c r="A61" s="174"/>
      <c r="B61" s="175" t="s">
        <v>201</v>
      </c>
      <c r="C61" s="176"/>
      <c r="D61" s="176"/>
      <c r="E61" s="177"/>
      <c r="F61" s="177"/>
      <c r="G61" s="177"/>
      <c r="H61" s="177"/>
      <c r="I61" s="178"/>
      <c r="J61" s="179"/>
      <c r="K61" s="134"/>
      <c r="L61" s="134"/>
      <c r="M61" s="134"/>
      <c r="N61" s="177"/>
      <c r="O61" s="180"/>
      <c r="P61" s="176"/>
      <c r="Q61" s="176"/>
      <c r="R61" s="176"/>
      <c r="S61" s="79"/>
      <c r="T61" s="79"/>
      <c r="U61" s="79"/>
      <c r="V61" s="79"/>
      <c r="W61" s="85"/>
      <c r="X61" s="85"/>
      <c r="Y61" s="91"/>
    </row>
    <row r="62" spans="1:25" ht="99.75" customHeight="1">
      <c r="A62" s="181">
        <v>42</v>
      </c>
      <c r="B62" s="14" t="s">
        <v>202</v>
      </c>
      <c r="C62" s="14" t="s">
        <v>203</v>
      </c>
      <c r="D62" s="14" t="s">
        <v>130</v>
      </c>
      <c r="E62" s="136">
        <v>3019.856</v>
      </c>
      <c r="F62" s="182">
        <v>3019.856</v>
      </c>
      <c r="G62" s="19">
        <v>2914.65473</v>
      </c>
      <c r="H62" s="221" t="s">
        <v>260</v>
      </c>
      <c r="I62" s="183" t="s">
        <v>38</v>
      </c>
      <c r="J62" s="20" t="s">
        <v>279</v>
      </c>
      <c r="K62" s="134">
        <v>3162.845</v>
      </c>
      <c r="L62" s="134">
        <v>2995.259</v>
      </c>
      <c r="M62" s="134">
        <f>L62-K62</f>
        <v>-167.58599999999979</v>
      </c>
      <c r="N62" s="19">
        <v>0</v>
      </c>
      <c r="O62" s="184" t="s">
        <v>38</v>
      </c>
      <c r="P62" s="21" t="s">
        <v>280</v>
      </c>
      <c r="Q62" s="148"/>
      <c r="R62" s="148" t="s">
        <v>120</v>
      </c>
      <c r="S62" s="187" t="s">
        <v>1</v>
      </c>
      <c r="T62" s="149" t="s">
        <v>121</v>
      </c>
      <c r="U62" s="186">
        <v>51</v>
      </c>
      <c r="V62" s="151"/>
      <c r="W62" s="107" t="s">
        <v>60</v>
      </c>
      <c r="X62" s="107" t="s">
        <v>60</v>
      </c>
      <c r="Y62" s="90"/>
    </row>
    <row r="63" spans="1:25" ht="99.75" customHeight="1">
      <c r="A63" s="181">
        <v>43</v>
      </c>
      <c r="B63" s="14" t="s">
        <v>204</v>
      </c>
      <c r="C63" s="14" t="s">
        <v>205</v>
      </c>
      <c r="D63" s="14" t="s">
        <v>130</v>
      </c>
      <c r="E63" s="136">
        <v>337.992</v>
      </c>
      <c r="F63" s="182">
        <v>337.992</v>
      </c>
      <c r="G63" s="19">
        <v>336.42</v>
      </c>
      <c r="H63" s="221" t="s">
        <v>260</v>
      </c>
      <c r="I63" s="183" t="s">
        <v>38</v>
      </c>
      <c r="J63" s="20" t="s">
        <v>279</v>
      </c>
      <c r="K63" s="134">
        <v>350.441</v>
      </c>
      <c r="L63" s="134">
        <v>980.32</v>
      </c>
      <c r="M63" s="134">
        <f>L63-K63</f>
        <v>629.8790000000001</v>
      </c>
      <c r="N63" s="169">
        <v>0</v>
      </c>
      <c r="O63" s="170" t="s">
        <v>38</v>
      </c>
      <c r="P63" s="129" t="s">
        <v>280</v>
      </c>
      <c r="Q63" s="148"/>
      <c r="R63" s="148" t="s">
        <v>120</v>
      </c>
      <c r="S63" s="187" t="s">
        <v>122</v>
      </c>
      <c r="T63" s="172" t="s">
        <v>368</v>
      </c>
      <c r="U63" s="186">
        <v>52</v>
      </c>
      <c r="V63" s="151"/>
      <c r="W63" s="107" t="s">
        <v>60</v>
      </c>
      <c r="X63" s="107"/>
      <c r="Y63" s="90"/>
    </row>
    <row r="64" spans="1:25" ht="99.75" customHeight="1">
      <c r="A64" s="181">
        <v>44</v>
      </c>
      <c r="B64" s="14" t="s">
        <v>206</v>
      </c>
      <c r="C64" s="14" t="s">
        <v>207</v>
      </c>
      <c r="D64" s="14" t="s">
        <v>130</v>
      </c>
      <c r="E64" s="136">
        <v>170.049</v>
      </c>
      <c r="F64" s="182">
        <v>170.049</v>
      </c>
      <c r="G64" s="19">
        <v>92.782248</v>
      </c>
      <c r="H64" s="221" t="s">
        <v>260</v>
      </c>
      <c r="I64" s="183" t="s">
        <v>296</v>
      </c>
      <c r="J64" s="20" t="s">
        <v>297</v>
      </c>
      <c r="K64" s="134">
        <v>267.846</v>
      </c>
      <c r="L64" s="134">
        <v>10.517</v>
      </c>
      <c r="M64" s="134">
        <f>L64-K64</f>
        <v>-257.329</v>
      </c>
      <c r="N64" s="19">
        <v>-257</v>
      </c>
      <c r="O64" s="184" t="s">
        <v>36</v>
      </c>
      <c r="P64" s="21" t="s">
        <v>298</v>
      </c>
      <c r="Q64" s="148"/>
      <c r="R64" s="148" t="s">
        <v>120</v>
      </c>
      <c r="S64" s="187" t="s">
        <v>122</v>
      </c>
      <c r="T64" s="172" t="s">
        <v>368</v>
      </c>
      <c r="U64" s="186">
        <v>53</v>
      </c>
      <c r="V64" s="151"/>
      <c r="W64" s="107" t="s">
        <v>60</v>
      </c>
      <c r="X64" s="107"/>
      <c r="Y64" s="90"/>
    </row>
    <row r="65" spans="1:25" ht="99.75" customHeight="1">
      <c r="A65" s="181">
        <v>45</v>
      </c>
      <c r="B65" s="14" t="s">
        <v>208</v>
      </c>
      <c r="C65" s="14" t="s">
        <v>209</v>
      </c>
      <c r="D65" s="14" t="s">
        <v>115</v>
      </c>
      <c r="E65" s="136">
        <v>128.723</v>
      </c>
      <c r="F65" s="182">
        <v>128.723</v>
      </c>
      <c r="G65" s="19">
        <v>128.722304</v>
      </c>
      <c r="H65" s="221" t="s">
        <v>260</v>
      </c>
      <c r="I65" s="168" t="s">
        <v>261</v>
      </c>
      <c r="J65" s="142" t="s">
        <v>267</v>
      </c>
      <c r="K65" s="134">
        <v>121.625</v>
      </c>
      <c r="L65" s="134">
        <v>120.035</v>
      </c>
      <c r="M65" s="134">
        <f>L65-K65</f>
        <v>-1.5900000000000034</v>
      </c>
      <c r="N65" s="169">
        <v>0</v>
      </c>
      <c r="O65" s="170" t="s">
        <v>268</v>
      </c>
      <c r="P65" s="129" t="s">
        <v>293</v>
      </c>
      <c r="Q65" s="148"/>
      <c r="R65" s="148" t="s">
        <v>120</v>
      </c>
      <c r="S65" s="187" t="s">
        <v>122</v>
      </c>
      <c r="T65" s="172" t="s">
        <v>368</v>
      </c>
      <c r="U65" s="186">
        <v>54</v>
      </c>
      <c r="V65" s="151" t="s">
        <v>126</v>
      </c>
      <c r="W65" s="107"/>
      <c r="X65" s="107" t="s">
        <v>60</v>
      </c>
      <c r="Y65" s="90"/>
    </row>
    <row r="66" spans="1:25" ht="184.5" customHeight="1">
      <c r="A66" s="181">
        <v>46</v>
      </c>
      <c r="B66" s="14" t="s">
        <v>210</v>
      </c>
      <c r="C66" s="14" t="s">
        <v>174</v>
      </c>
      <c r="D66" s="14" t="s">
        <v>110</v>
      </c>
      <c r="E66" s="136">
        <v>150.709</v>
      </c>
      <c r="F66" s="182">
        <v>150.709</v>
      </c>
      <c r="G66" s="19">
        <v>104.847945</v>
      </c>
      <c r="H66" s="221" t="s">
        <v>260</v>
      </c>
      <c r="I66" s="183" t="s">
        <v>261</v>
      </c>
      <c r="J66" s="20" t="s">
        <v>299</v>
      </c>
      <c r="K66" s="134">
        <f>45.902+107.489</f>
        <v>153.39100000000002</v>
      </c>
      <c r="L66" s="134">
        <f>71.808+71.376</f>
        <v>143.18400000000003</v>
      </c>
      <c r="M66" s="134">
        <f>L66-K66</f>
        <v>-10.206999999999994</v>
      </c>
      <c r="N66" s="19">
        <v>-10</v>
      </c>
      <c r="O66" s="184" t="s">
        <v>36</v>
      </c>
      <c r="P66" s="21" t="s">
        <v>300</v>
      </c>
      <c r="Q66" s="148"/>
      <c r="R66" s="148" t="s">
        <v>120</v>
      </c>
      <c r="S66" s="187" t="s">
        <v>122</v>
      </c>
      <c r="T66" s="172" t="s">
        <v>195</v>
      </c>
      <c r="U66" s="186">
        <v>55</v>
      </c>
      <c r="V66" s="151"/>
      <c r="W66" s="107" t="s">
        <v>60</v>
      </c>
      <c r="X66" s="107"/>
      <c r="Y66" s="90"/>
    </row>
    <row r="67" spans="1:25" ht="99.75" customHeight="1">
      <c r="A67" s="181"/>
      <c r="B67" s="14" t="s">
        <v>211</v>
      </c>
      <c r="C67" s="14"/>
      <c r="D67" s="14"/>
      <c r="E67" s="136"/>
      <c r="F67" s="182"/>
      <c r="G67" s="19"/>
      <c r="H67" s="221"/>
      <c r="I67" s="183"/>
      <c r="J67" s="20"/>
      <c r="K67" s="134"/>
      <c r="L67" s="134"/>
      <c r="M67" s="134"/>
      <c r="N67" s="19"/>
      <c r="O67" s="184"/>
      <c r="P67" s="21"/>
      <c r="Q67" s="148"/>
      <c r="R67" s="148"/>
      <c r="S67" s="187"/>
      <c r="T67" s="149"/>
      <c r="U67" s="187"/>
      <c r="V67" s="151"/>
      <c r="W67" s="107"/>
      <c r="X67" s="107"/>
      <c r="Y67" s="90"/>
    </row>
    <row r="68" spans="1:25" ht="99.75" customHeight="1">
      <c r="A68" s="181"/>
      <c r="B68" s="14" t="s">
        <v>134</v>
      </c>
      <c r="C68" s="14"/>
      <c r="D68" s="14"/>
      <c r="E68" s="136"/>
      <c r="F68" s="182"/>
      <c r="G68" s="19"/>
      <c r="H68" s="19"/>
      <c r="I68" s="183"/>
      <c r="J68" s="20"/>
      <c r="K68" s="134"/>
      <c r="L68" s="134"/>
      <c r="M68" s="134"/>
      <c r="N68" s="19"/>
      <c r="O68" s="184"/>
      <c r="P68" s="21"/>
      <c r="Q68" s="148"/>
      <c r="R68" s="148"/>
      <c r="S68" s="187"/>
      <c r="T68" s="149"/>
      <c r="U68" s="187"/>
      <c r="V68" s="151"/>
      <c r="W68" s="107"/>
      <c r="X68" s="107"/>
      <c r="Y68" s="90"/>
    </row>
    <row r="69" spans="1:25" ht="21" customHeight="1">
      <c r="A69" s="174"/>
      <c r="B69" s="175" t="s">
        <v>212</v>
      </c>
      <c r="C69" s="176"/>
      <c r="D69" s="176"/>
      <c r="E69" s="177"/>
      <c r="F69" s="177"/>
      <c r="G69" s="177"/>
      <c r="H69" s="177"/>
      <c r="I69" s="178"/>
      <c r="J69" s="179"/>
      <c r="K69" s="134"/>
      <c r="L69" s="134"/>
      <c r="M69" s="134"/>
      <c r="N69" s="177"/>
      <c r="O69" s="180"/>
      <c r="P69" s="176"/>
      <c r="Q69" s="176"/>
      <c r="R69" s="176"/>
      <c r="S69" s="79"/>
      <c r="T69" s="79"/>
      <c r="U69" s="79"/>
      <c r="V69" s="79"/>
      <c r="W69" s="85"/>
      <c r="X69" s="85"/>
      <c r="Y69" s="91"/>
    </row>
    <row r="70" spans="1:25" ht="99.75" customHeight="1">
      <c r="A70" s="181">
        <v>47</v>
      </c>
      <c r="B70" s="14" t="s">
        <v>213</v>
      </c>
      <c r="C70" s="14" t="s">
        <v>214</v>
      </c>
      <c r="D70" s="14" t="s">
        <v>130</v>
      </c>
      <c r="E70" s="136">
        <v>21.232</v>
      </c>
      <c r="F70" s="134">
        <v>21.232</v>
      </c>
      <c r="G70" s="19">
        <v>12.852461</v>
      </c>
      <c r="H70" s="222" t="s">
        <v>260</v>
      </c>
      <c r="I70" s="183" t="s">
        <v>261</v>
      </c>
      <c r="J70" s="20" t="s">
        <v>311</v>
      </c>
      <c r="K70" s="134">
        <v>21.197</v>
      </c>
      <c r="L70" s="134">
        <v>21.197</v>
      </c>
      <c r="M70" s="134">
        <f aca="true" t="shared" si="3" ref="M70:M82">L70-K70</f>
        <v>0</v>
      </c>
      <c r="N70" s="169">
        <v>0</v>
      </c>
      <c r="O70" s="170" t="s">
        <v>268</v>
      </c>
      <c r="P70" s="129" t="s">
        <v>269</v>
      </c>
      <c r="Q70" s="148"/>
      <c r="R70" s="148" t="s">
        <v>120</v>
      </c>
      <c r="S70" s="187" t="s">
        <v>1</v>
      </c>
      <c r="T70" s="149" t="s">
        <v>121</v>
      </c>
      <c r="U70" s="186">
        <v>37</v>
      </c>
      <c r="V70" s="151"/>
      <c r="W70" s="107" t="s">
        <v>60</v>
      </c>
      <c r="X70" s="107"/>
      <c r="Y70" s="90"/>
    </row>
    <row r="71" spans="1:25" ht="99.75" customHeight="1">
      <c r="A71" s="181">
        <v>48</v>
      </c>
      <c r="B71" s="14" t="s">
        <v>215</v>
      </c>
      <c r="C71" s="14" t="s">
        <v>214</v>
      </c>
      <c r="D71" s="14" t="s">
        <v>130</v>
      </c>
      <c r="E71" s="136">
        <v>1591.294</v>
      </c>
      <c r="F71" s="135">
        <v>1504.482</v>
      </c>
      <c r="G71" s="19">
        <v>1178.992172</v>
      </c>
      <c r="H71" s="222" t="s">
        <v>260</v>
      </c>
      <c r="I71" s="183" t="s">
        <v>261</v>
      </c>
      <c r="J71" s="20" t="s">
        <v>311</v>
      </c>
      <c r="K71" s="134">
        <v>1589.858</v>
      </c>
      <c r="L71" s="134">
        <v>1543.552</v>
      </c>
      <c r="M71" s="134">
        <f t="shared" si="3"/>
        <v>-46.30600000000004</v>
      </c>
      <c r="N71" s="169">
        <v>0</v>
      </c>
      <c r="O71" s="170" t="s">
        <v>268</v>
      </c>
      <c r="P71" s="129" t="s">
        <v>269</v>
      </c>
      <c r="Q71" s="148"/>
      <c r="R71" s="148" t="s">
        <v>120</v>
      </c>
      <c r="S71" s="187" t="s">
        <v>1</v>
      </c>
      <c r="T71" s="149" t="s">
        <v>232</v>
      </c>
      <c r="U71" s="186">
        <v>38</v>
      </c>
      <c r="V71" s="151"/>
      <c r="W71" s="107" t="s">
        <v>60</v>
      </c>
      <c r="X71" s="107"/>
      <c r="Y71" s="90"/>
    </row>
    <row r="72" spans="1:25" ht="207.75" customHeight="1">
      <c r="A72" s="181">
        <v>49</v>
      </c>
      <c r="B72" s="14" t="s">
        <v>216</v>
      </c>
      <c r="C72" s="14" t="s">
        <v>217</v>
      </c>
      <c r="D72" s="14" t="s">
        <v>130</v>
      </c>
      <c r="E72" s="136">
        <v>746.317</v>
      </c>
      <c r="F72" s="134">
        <v>746.317</v>
      </c>
      <c r="G72" s="134">
        <v>572.266562</v>
      </c>
      <c r="H72" s="222" t="s">
        <v>260</v>
      </c>
      <c r="I72" s="183" t="s">
        <v>296</v>
      </c>
      <c r="J72" s="20" t="s">
        <v>301</v>
      </c>
      <c r="K72" s="134">
        <v>713.618</v>
      </c>
      <c r="L72" s="134">
        <v>273.154</v>
      </c>
      <c r="M72" s="134">
        <f t="shared" si="3"/>
        <v>-440.46400000000006</v>
      </c>
      <c r="N72" s="169">
        <v>-440</v>
      </c>
      <c r="O72" s="170" t="s">
        <v>36</v>
      </c>
      <c r="P72" s="129" t="s">
        <v>302</v>
      </c>
      <c r="Q72" s="148"/>
      <c r="R72" s="148" t="s">
        <v>120</v>
      </c>
      <c r="S72" s="187" t="s">
        <v>122</v>
      </c>
      <c r="T72" s="149" t="s">
        <v>123</v>
      </c>
      <c r="U72" s="186">
        <v>39</v>
      </c>
      <c r="V72" s="151" t="s">
        <v>124</v>
      </c>
      <c r="W72" s="107" t="s">
        <v>60</v>
      </c>
      <c r="X72" s="107"/>
      <c r="Y72" s="90"/>
    </row>
    <row r="73" spans="1:25" ht="99.75" customHeight="1">
      <c r="A73" s="181">
        <v>50</v>
      </c>
      <c r="B73" s="14" t="s">
        <v>218</v>
      </c>
      <c r="C73" s="14" t="s">
        <v>219</v>
      </c>
      <c r="D73" s="14" t="s">
        <v>130</v>
      </c>
      <c r="E73" s="136">
        <v>1863.125</v>
      </c>
      <c r="F73" s="182">
        <v>1863.125</v>
      </c>
      <c r="G73" s="19">
        <v>1372.956572</v>
      </c>
      <c r="H73" s="222" t="s">
        <v>260</v>
      </c>
      <c r="I73" s="183" t="s">
        <v>261</v>
      </c>
      <c r="J73" s="20" t="s">
        <v>311</v>
      </c>
      <c r="K73" s="134">
        <v>1758.625</v>
      </c>
      <c r="L73" s="134">
        <v>1782.677</v>
      </c>
      <c r="M73" s="134">
        <f t="shared" si="3"/>
        <v>24.051999999999907</v>
      </c>
      <c r="N73" s="169">
        <v>0</v>
      </c>
      <c r="O73" s="170" t="s">
        <v>268</v>
      </c>
      <c r="P73" s="129" t="s">
        <v>269</v>
      </c>
      <c r="Q73" s="148"/>
      <c r="R73" s="148" t="s">
        <v>120</v>
      </c>
      <c r="S73" s="187" t="s">
        <v>122</v>
      </c>
      <c r="T73" s="149" t="s">
        <v>123</v>
      </c>
      <c r="U73" s="186">
        <v>40</v>
      </c>
      <c r="V73" s="151"/>
      <c r="W73" s="107" t="s">
        <v>60</v>
      </c>
      <c r="X73" s="107"/>
      <c r="Y73" s="90"/>
    </row>
    <row r="74" spans="1:25" ht="99.75" customHeight="1">
      <c r="A74" s="181">
        <v>51</v>
      </c>
      <c r="B74" s="14" t="s">
        <v>220</v>
      </c>
      <c r="C74" s="14" t="s">
        <v>221</v>
      </c>
      <c r="D74" s="14" t="s">
        <v>130</v>
      </c>
      <c r="E74" s="136">
        <v>1198.488</v>
      </c>
      <c r="F74" s="182">
        <v>1198.488</v>
      </c>
      <c r="G74" s="236">
        <v>796.459696</v>
      </c>
      <c r="H74" s="222" t="s">
        <v>260</v>
      </c>
      <c r="I74" s="183" t="s">
        <v>261</v>
      </c>
      <c r="J74" s="20" t="s">
        <v>311</v>
      </c>
      <c r="K74" s="134">
        <v>1029.279</v>
      </c>
      <c r="L74" s="134">
        <v>1029.279</v>
      </c>
      <c r="M74" s="134">
        <f t="shared" si="3"/>
        <v>0</v>
      </c>
      <c r="N74" s="169">
        <v>0</v>
      </c>
      <c r="O74" s="170" t="s">
        <v>268</v>
      </c>
      <c r="P74" s="129" t="s">
        <v>269</v>
      </c>
      <c r="Q74" s="148"/>
      <c r="R74" s="148" t="s">
        <v>120</v>
      </c>
      <c r="S74" s="187" t="s">
        <v>122</v>
      </c>
      <c r="T74" s="149" t="s">
        <v>123</v>
      </c>
      <c r="U74" s="186">
        <v>41</v>
      </c>
      <c r="V74" s="151"/>
      <c r="W74" s="107" t="s">
        <v>60</v>
      </c>
      <c r="X74" s="107"/>
      <c r="Y74" s="90"/>
    </row>
    <row r="75" spans="1:25" ht="99.75" customHeight="1">
      <c r="A75" s="181">
        <v>52</v>
      </c>
      <c r="B75" s="14" t="s">
        <v>222</v>
      </c>
      <c r="C75" s="14" t="s">
        <v>132</v>
      </c>
      <c r="D75" s="14" t="s">
        <v>130</v>
      </c>
      <c r="E75" s="136">
        <v>209.006</v>
      </c>
      <c r="F75" s="182">
        <v>209.006</v>
      </c>
      <c r="G75" s="19">
        <v>201.990383</v>
      </c>
      <c r="H75" s="222" t="s">
        <v>260</v>
      </c>
      <c r="I75" s="183" t="s">
        <v>261</v>
      </c>
      <c r="J75" s="20" t="s">
        <v>273</v>
      </c>
      <c r="K75" s="134">
        <v>240.35</v>
      </c>
      <c r="L75" s="134">
        <v>243.373</v>
      </c>
      <c r="M75" s="134">
        <f t="shared" si="3"/>
        <v>3.022999999999996</v>
      </c>
      <c r="N75" s="169">
        <v>0</v>
      </c>
      <c r="O75" s="170" t="s">
        <v>268</v>
      </c>
      <c r="P75" s="129" t="s">
        <v>269</v>
      </c>
      <c r="Q75" s="148"/>
      <c r="R75" s="148" t="s">
        <v>120</v>
      </c>
      <c r="S75" s="187" t="s">
        <v>122</v>
      </c>
      <c r="T75" s="149" t="s">
        <v>123</v>
      </c>
      <c r="U75" s="186">
        <v>42</v>
      </c>
      <c r="V75" s="151"/>
      <c r="W75" s="107" t="s">
        <v>60</v>
      </c>
      <c r="X75" s="107"/>
      <c r="Y75" s="90"/>
    </row>
    <row r="76" spans="1:25" ht="167.25" customHeight="1">
      <c r="A76" s="181">
        <v>53</v>
      </c>
      <c r="B76" s="14" t="s">
        <v>223</v>
      </c>
      <c r="C76" s="14" t="s">
        <v>119</v>
      </c>
      <c r="D76" s="14" t="s">
        <v>130</v>
      </c>
      <c r="E76" s="136">
        <v>271.466</v>
      </c>
      <c r="F76" s="134">
        <f>271.466+25.92</f>
        <v>297.386</v>
      </c>
      <c r="G76" s="19">
        <v>22.922852</v>
      </c>
      <c r="H76" s="222" t="s">
        <v>260</v>
      </c>
      <c r="I76" s="183" t="s">
        <v>261</v>
      </c>
      <c r="J76" s="20" t="s">
        <v>303</v>
      </c>
      <c r="K76" s="134">
        <v>79.367</v>
      </c>
      <c r="L76" s="134">
        <v>158.523</v>
      </c>
      <c r="M76" s="134">
        <f t="shared" si="3"/>
        <v>79.15599999999999</v>
      </c>
      <c r="N76" s="19">
        <v>0</v>
      </c>
      <c r="O76" s="184" t="s">
        <v>268</v>
      </c>
      <c r="P76" s="21" t="s">
        <v>304</v>
      </c>
      <c r="Q76" s="148"/>
      <c r="R76" s="148" t="s">
        <v>120</v>
      </c>
      <c r="S76" s="187" t="s">
        <v>122</v>
      </c>
      <c r="T76" s="149" t="s">
        <v>123</v>
      </c>
      <c r="U76" s="186">
        <v>43</v>
      </c>
      <c r="V76" s="151"/>
      <c r="W76" s="107" t="s">
        <v>60</v>
      </c>
      <c r="X76" s="107"/>
      <c r="Y76" s="90"/>
    </row>
    <row r="77" spans="1:25" ht="122.25" customHeight="1">
      <c r="A77" s="181">
        <v>54</v>
      </c>
      <c r="B77" s="14" t="s">
        <v>224</v>
      </c>
      <c r="C77" s="14" t="s">
        <v>119</v>
      </c>
      <c r="D77" s="14" t="s">
        <v>130</v>
      </c>
      <c r="E77" s="136">
        <v>13.169</v>
      </c>
      <c r="F77" s="134">
        <v>13.169</v>
      </c>
      <c r="G77" s="19">
        <v>7.369579</v>
      </c>
      <c r="H77" s="222" t="s">
        <v>260</v>
      </c>
      <c r="I77" s="183" t="s">
        <v>38</v>
      </c>
      <c r="J77" s="20" t="s">
        <v>279</v>
      </c>
      <c r="K77" s="134">
        <v>12.218</v>
      </c>
      <c r="L77" s="134">
        <v>12.202</v>
      </c>
      <c r="M77" s="134">
        <f t="shared" si="3"/>
        <v>-0.016000000000000014</v>
      </c>
      <c r="N77" s="19">
        <v>0</v>
      </c>
      <c r="O77" s="184" t="s">
        <v>38</v>
      </c>
      <c r="P77" s="21" t="s">
        <v>280</v>
      </c>
      <c r="Q77" s="148"/>
      <c r="R77" s="148" t="s">
        <v>120</v>
      </c>
      <c r="S77" s="187" t="s">
        <v>122</v>
      </c>
      <c r="T77" s="149" t="s">
        <v>123</v>
      </c>
      <c r="U77" s="186">
        <v>44</v>
      </c>
      <c r="V77" s="151" t="s">
        <v>126</v>
      </c>
      <c r="W77" s="107" t="s">
        <v>60</v>
      </c>
      <c r="X77" s="107"/>
      <c r="Y77" s="90"/>
    </row>
    <row r="78" spans="1:25" ht="99.75" customHeight="1">
      <c r="A78" s="181">
        <v>55</v>
      </c>
      <c r="B78" s="14" t="s">
        <v>225</v>
      </c>
      <c r="C78" s="14" t="s">
        <v>226</v>
      </c>
      <c r="D78" s="14" t="s">
        <v>130</v>
      </c>
      <c r="E78" s="136">
        <v>6858.003</v>
      </c>
      <c r="F78" s="182">
        <v>6345.693847</v>
      </c>
      <c r="G78" s="19">
        <v>5930.571031</v>
      </c>
      <c r="H78" s="222" t="s">
        <v>260</v>
      </c>
      <c r="I78" s="183" t="s">
        <v>38</v>
      </c>
      <c r="J78" s="20" t="s">
        <v>279</v>
      </c>
      <c r="K78" s="134">
        <v>7177.122</v>
      </c>
      <c r="L78" s="134">
        <v>8375.206</v>
      </c>
      <c r="M78" s="134">
        <f t="shared" si="3"/>
        <v>1198.0839999999998</v>
      </c>
      <c r="N78" s="19">
        <v>0</v>
      </c>
      <c r="O78" s="184" t="s">
        <v>38</v>
      </c>
      <c r="P78" s="21" t="s">
        <v>280</v>
      </c>
      <c r="Q78" s="148"/>
      <c r="R78" s="148" t="s">
        <v>120</v>
      </c>
      <c r="S78" s="187" t="s">
        <v>122</v>
      </c>
      <c r="T78" s="149" t="s">
        <v>123</v>
      </c>
      <c r="U78" s="186">
        <v>45</v>
      </c>
      <c r="V78" s="151"/>
      <c r="W78" s="107"/>
      <c r="X78" s="107" t="s">
        <v>60</v>
      </c>
      <c r="Y78" s="90"/>
    </row>
    <row r="79" spans="1:25" ht="117.75" customHeight="1">
      <c r="A79" s="181">
        <v>56</v>
      </c>
      <c r="B79" s="14" t="s">
        <v>227</v>
      </c>
      <c r="C79" s="14" t="s">
        <v>174</v>
      </c>
      <c r="D79" s="14" t="s">
        <v>115</v>
      </c>
      <c r="E79" s="136">
        <v>4553.72</v>
      </c>
      <c r="F79" s="182">
        <v>4873.72</v>
      </c>
      <c r="G79" s="19">
        <v>3878.978719</v>
      </c>
      <c r="H79" s="222" t="s">
        <v>260</v>
      </c>
      <c r="I79" s="183" t="s">
        <v>261</v>
      </c>
      <c r="J79" s="20" t="s">
        <v>311</v>
      </c>
      <c r="K79" s="134">
        <v>3522.886</v>
      </c>
      <c r="L79" s="134">
        <v>3262.002</v>
      </c>
      <c r="M79" s="134">
        <f t="shared" si="3"/>
        <v>-260.884</v>
      </c>
      <c r="N79" s="169">
        <v>0</v>
      </c>
      <c r="O79" s="170" t="s">
        <v>268</v>
      </c>
      <c r="P79" s="129" t="s">
        <v>269</v>
      </c>
      <c r="Q79" s="148"/>
      <c r="R79" s="148" t="s">
        <v>120</v>
      </c>
      <c r="S79" s="187" t="s">
        <v>122</v>
      </c>
      <c r="T79" s="172" t="s">
        <v>194</v>
      </c>
      <c r="U79" s="186">
        <v>46</v>
      </c>
      <c r="V79" s="151"/>
      <c r="W79" s="107" t="s">
        <v>60</v>
      </c>
      <c r="X79" s="107"/>
      <c r="Y79" s="90"/>
    </row>
    <row r="80" spans="1:25" ht="139.5" customHeight="1">
      <c r="A80" s="181">
        <v>57</v>
      </c>
      <c r="B80" s="14" t="s">
        <v>228</v>
      </c>
      <c r="C80" s="14" t="s">
        <v>137</v>
      </c>
      <c r="D80" s="14" t="s">
        <v>110</v>
      </c>
      <c r="E80" s="136">
        <v>51.555</v>
      </c>
      <c r="F80" s="134">
        <v>51.555</v>
      </c>
      <c r="G80" s="19">
        <v>14.834083</v>
      </c>
      <c r="H80" s="219" t="s">
        <v>246</v>
      </c>
      <c r="I80" s="183" t="s">
        <v>261</v>
      </c>
      <c r="J80" s="142" t="s">
        <v>265</v>
      </c>
      <c r="K80" s="134">
        <v>46.548</v>
      </c>
      <c r="L80" s="134">
        <v>47.34</v>
      </c>
      <c r="M80" s="134">
        <f t="shared" si="3"/>
        <v>0.7920000000000016</v>
      </c>
      <c r="N80" s="19"/>
      <c r="O80" s="184" t="s">
        <v>268</v>
      </c>
      <c r="P80" s="21" t="s">
        <v>305</v>
      </c>
      <c r="Q80" s="148"/>
      <c r="R80" s="148" t="s">
        <v>120</v>
      </c>
      <c r="S80" s="187" t="s">
        <v>1</v>
      </c>
      <c r="T80" s="149" t="s">
        <v>121</v>
      </c>
      <c r="U80" s="185" t="s">
        <v>233</v>
      </c>
      <c r="V80" s="151" t="s">
        <v>145</v>
      </c>
      <c r="W80" s="107" t="s">
        <v>60</v>
      </c>
      <c r="X80" s="107"/>
      <c r="Y80" s="90"/>
    </row>
    <row r="81" spans="1:25" ht="409.5" customHeight="1">
      <c r="A81" s="181">
        <v>58</v>
      </c>
      <c r="B81" s="14" t="s">
        <v>229</v>
      </c>
      <c r="C81" s="14" t="s">
        <v>137</v>
      </c>
      <c r="D81" s="129" t="s">
        <v>345</v>
      </c>
      <c r="E81" s="136">
        <v>476.557</v>
      </c>
      <c r="F81" s="134">
        <v>476.557</v>
      </c>
      <c r="G81" s="19">
        <v>155.526898</v>
      </c>
      <c r="H81" s="224" t="s">
        <v>258</v>
      </c>
      <c r="I81" s="183" t="s">
        <v>261</v>
      </c>
      <c r="J81" s="142" t="s">
        <v>265</v>
      </c>
      <c r="K81" s="134">
        <v>283.269</v>
      </c>
      <c r="L81" s="134">
        <v>0</v>
      </c>
      <c r="M81" s="134">
        <f t="shared" si="3"/>
        <v>-283.269</v>
      </c>
      <c r="N81" s="19">
        <v>-283</v>
      </c>
      <c r="O81" s="184" t="s">
        <v>306</v>
      </c>
      <c r="P81" s="129" t="s">
        <v>344</v>
      </c>
      <c r="Q81" s="148"/>
      <c r="R81" s="148" t="s">
        <v>120</v>
      </c>
      <c r="S81" s="187" t="s">
        <v>122</v>
      </c>
      <c r="T81" s="149" t="s">
        <v>123</v>
      </c>
      <c r="U81" s="185" t="s">
        <v>234</v>
      </c>
      <c r="V81" s="151" t="s">
        <v>145</v>
      </c>
      <c r="W81" s="107" t="s">
        <v>60</v>
      </c>
      <c r="X81" s="107"/>
      <c r="Y81" s="90"/>
    </row>
    <row r="82" spans="1:25" ht="255.75" customHeight="1">
      <c r="A82" s="181">
        <v>59</v>
      </c>
      <c r="B82" s="14" t="s">
        <v>230</v>
      </c>
      <c r="C82" s="14" t="s">
        <v>137</v>
      </c>
      <c r="D82" s="129" t="s">
        <v>157</v>
      </c>
      <c r="E82" s="136">
        <v>1199.855</v>
      </c>
      <c r="F82" s="134">
        <v>0</v>
      </c>
      <c r="G82" s="19">
        <v>0</v>
      </c>
      <c r="H82" s="219" t="s">
        <v>247</v>
      </c>
      <c r="I82" s="183" t="s">
        <v>261</v>
      </c>
      <c r="J82" s="142" t="s">
        <v>265</v>
      </c>
      <c r="K82" s="134">
        <v>1200</v>
      </c>
      <c r="L82" s="134">
        <v>1149.871</v>
      </c>
      <c r="M82" s="134">
        <f t="shared" si="3"/>
        <v>-50.128999999999905</v>
      </c>
      <c r="N82" s="19">
        <v>0</v>
      </c>
      <c r="O82" s="184" t="s">
        <v>268</v>
      </c>
      <c r="P82" s="129" t="s">
        <v>346</v>
      </c>
      <c r="Q82" s="143" t="s">
        <v>319</v>
      </c>
      <c r="R82" s="148" t="s">
        <v>120</v>
      </c>
      <c r="S82" s="187" t="s">
        <v>122</v>
      </c>
      <c r="T82" s="172" t="s">
        <v>194</v>
      </c>
      <c r="U82" s="187"/>
      <c r="V82" s="151" t="s">
        <v>198</v>
      </c>
      <c r="W82" s="107" t="s">
        <v>60</v>
      </c>
      <c r="X82" s="107"/>
      <c r="Y82" s="90"/>
    </row>
    <row r="83" spans="1:25" ht="99.75" customHeight="1">
      <c r="A83" s="181"/>
      <c r="B83" s="14" t="s">
        <v>231</v>
      </c>
      <c r="C83" s="14"/>
      <c r="D83" s="14"/>
      <c r="E83" s="136"/>
      <c r="F83" s="182"/>
      <c r="G83" s="19"/>
      <c r="H83" s="19"/>
      <c r="I83" s="183"/>
      <c r="J83" s="20"/>
      <c r="K83" s="136"/>
      <c r="L83" s="19"/>
      <c r="M83" s="182"/>
      <c r="N83" s="19"/>
      <c r="O83" s="184"/>
      <c r="P83" s="21"/>
      <c r="Q83" s="148"/>
      <c r="R83" s="148"/>
      <c r="S83" s="187"/>
      <c r="T83" s="149"/>
      <c r="U83" s="187"/>
      <c r="V83" s="151"/>
      <c r="W83" s="107"/>
      <c r="X83" s="107"/>
      <c r="Y83" s="90"/>
    </row>
    <row r="84" spans="1:25" ht="21" customHeight="1">
      <c r="A84" s="174"/>
      <c r="B84" s="176" t="s">
        <v>46</v>
      </c>
      <c r="C84" s="176"/>
      <c r="D84" s="176"/>
      <c r="E84" s="177"/>
      <c r="F84" s="177"/>
      <c r="G84" s="177"/>
      <c r="H84" s="177"/>
      <c r="I84" s="178"/>
      <c r="J84" s="179"/>
      <c r="K84" s="177"/>
      <c r="L84" s="177"/>
      <c r="M84" s="177"/>
      <c r="N84" s="177"/>
      <c r="O84" s="180"/>
      <c r="P84" s="176"/>
      <c r="Q84" s="176"/>
      <c r="R84" s="176"/>
      <c r="S84" s="79"/>
      <c r="T84" s="79"/>
      <c r="U84" s="79"/>
      <c r="V84" s="79"/>
      <c r="W84" s="85"/>
      <c r="X84" s="85"/>
      <c r="Y84" s="91"/>
    </row>
    <row r="85" spans="1:25" ht="14.25" thickBot="1">
      <c r="A85" s="188"/>
      <c r="B85" s="215" t="s">
        <v>2</v>
      </c>
      <c r="C85" s="131"/>
      <c r="D85" s="131"/>
      <c r="E85" s="137"/>
      <c r="F85" s="189"/>
      <c r="G85" s="22"/>
      <c r="H85" s="22"/>
      <c r="I85" s="190"/>
      <c r="J85" s="23"/>
      <c r="K85" s="137"/>
      <c r="L85" s="22"/>
      <c r="M85" s="189"/>
      <c r="N85" s="22"/>
      <c r="O85" s="191"/>
      <c r="P85" s="27"/>
      <c r="Q85" s="152"/>
      <c r="R85" s="152"/>
      <c r="S85" s="192"/>
      <c r="T85" s="153"/>
      <c r="U85" s="193"/>
      <c r="V85" s="194"/>
      <c r="W85" s="195"/>
      <c r="X85" s="195"/>
      <c r="Y85" s="196"/>
    </row>
    <row r="86" spans="1:25" ht="14.25" thickTop="1">
      <c r="A86" s="268" t="s">
        <v>16</v>
      </c>
      <c r="B86" s="269"/>
      <c r="C86" s="125"/>
      <c r="D86" s="125"/>
      <c r="E86" s="197">
        <f>SUMIF($S$9:$S$83,"一般会計",E9:E83)</f>
        <v>5012.545000000001</v>
      </c>
      <c r="F86" s="198">
        <f>SUMIF($S$9:$S$83,"一般会計",F9:F83)</f>
        <v>5122.9710000000005</v>
      </c>
      <c r="G86" s="199">
        <f>SUMIF($S$9:$S$83,"一般会計",G9:G83)</f>
        <v>4488.663557</v>
      </c>
      <c r="H86" s="200"/>
      <c r="I86" s="285" t="s">
        <v>1</v>
      </c>
      <c r="J86" s="286"/>
      <c r="K86" s="197">
        <f>SUMIF($S$9:$S$83,"一般会計",K9:K83)</f>
        <v>5183.9169999999995</v>
      </c>
      <c r="L86" s="199">
        <f>SUMIF($S$9:$S$83,"一般会計",L9:L83)</f>
        <v>5001.203</v>
      </c>
      <c r="M86" s="199">
        <f>SUMIF($S$9:$S$83,"一般会計",M9:M83)</f>
        <v>-182.71399999999983</v>
      </c>
      <c r="N86" s="199">
        <f>SUMIF($S$9:$S$83,"一般会計",N9:N83)</f>
        <v>0</v>
      </c>
      <c r="O86" s="259"/>
      <c r="P86" s="259"/>
      <c r="Q86" s="266"/>
      <c r="R86" s="266"/>
      <c r="S86" s="261"/>
      <c r="T86" s="255"/>
      <c r="U86" s="261"/>
      <c r="V86" s="255"/>
      <c r="W86" s="261"/>
      <c r="X86" s="261"/>
      <c r="Y86" s="253"/>
    </row>
    <row r="87" spans="1:25" ht="14.25" thickBot="1">
      <c r="A87" s="270"/>
      <c r="B87" s="271"/>
      <c r="C87" s="127"/>
      <c r="D87" s="127"/>
      <c r="E87" s="201">
        <f>SUMIF($S$9:$S$83,"エネルギー対策特別会計",E9:E83)</f>
        <v>36363.581000000006</v>
      </c>
      <c r="F87" s="202">
        <f>SUMIF($S$9:$S$83,"エネルギー対策特別会計",F9:F83)</f>
        <v>32283.554641000006</v>
      </c>
      <c r="G87" s="203">
        <f>SUMIF($S$9:$S$83,"エネルギー対策特別会計",G9:G83)</f>
        <v>24260.243593</v>
      </c>
      <c r="H87" s="204"/>
      <c r="I87" s="317" t="s">
        <v>241</v>
      </c>
      <c r="J87" s="318"/>
      <c r="K87" s="201">
        <f>SUMIF($S$9:$S$83,"エネルギー対策特別会計",K9:K83)</f>
        <v>32344.967999999997</v>
      </c>
      <c r="L87" s="203">
        <f>SUMIF($S$9:$S$83,"エネルギー対策特別会計",L9:L83)</f>
        <v>34897.384999999995</v>
      </c>
      <c r="M87" s="203">
        <f>SUMIF($S$9:$S$83,"エネルギー対策特別会計",M9:M83)</f>
        <v>2552.4169999999995</v>
      </c>
      <c r="N87" s="203">
        <f>SUMIF($S$9:$S$83,"エネルギー対策特別会計",N9:N83)</f>
        <v>-1027.8</v>
      </c>
      <c r="O87" s="260"/>
      <c r="P87" s="260"/>
      <c r="Q87" s="267"/>
      <c r="R87" s="267"/>
      <c r="S87" s="265"/>
      <c r="T87" s="256"/>
      <c r="U87" s="265"/>
      <c r="V87" s="256"/>
      <c r="W87" s="262"/>
      <c r="X87" s="262"/>
      <c r="Y87" s="254"/>
    </row>
    <row r="88" spans="1:25" ht="13.5">
      <c r="A88" s="289" t="s">
        <v>17</v>
      </c>
      <c r="B88" s="290"/>
      <c r="C88" s="126"/>
      <c r="D88" s="126"/>
      <c r="E88" s="205">
        <v>49673.041</v>
      </c>
      <c r="F88" s="206">
        <v>56035.26835300001</v>
      </c>
      <c r="G88" s="207">
        <v>47011.238303</v>
      </c>
      <c r="H88" s="208"/>
      <c r="I88" s="282" t="s">
        <v>1</v>
      </c>
      <c r="J88" s="283"/>
      <c r="K88" s="205">
        <v>39969.858</v>
      </c>
      <c r="L88" s="207">
        <v>51984.016</v>
      </c>
      <c r="M88" s="209"/>
      <c r="N88" s="274"/>
      <c r="O88" s="276"/>
      <c r="P88" s="276"/>
      <c r="Q88" s="257"/>
      <c r="R88" s="257"/>
      <c r="S88" s="263"/>
      <c r="T88" s="272"/>
      <c r="U88" s="263"/>
      <c r="V88" s="272"/>
      <c r="W88" s="263"/>
      <c r="X88" s="263"/>
      <c r="Y88" s="278"/>
    </row>
    <row r="89" spans="1:25" ht="14.25" thickBot="1">
      <c r="A89" s="291"/>
      <c r="B89" s="292"/>
      <c r="C89" s="210"/>
      <c r="D89" s="210"/>
      <c r="E89" s="137">
        <v>13420.398000000001</v>
      </c>
      <c r="F89" s="189">
        <v>13420.398000000001</v>
      </c>
      <c r="G89" s="22">
        <v>13420.398000000001</v>
      </c>
      <c r="H89" s="211"/>
      <c r="I89" s="280" t="s">
        <v>241</v>
      </c>
      <c r="J89" s="281"/>
      <c r="K89" s="137">
        <v>13275.494</v>
      </c>
      <c r="L89" s="22">
        <v>13977.528999999999</v>
      </c>
      <c r="M89" s="212"/>
      <c r="N89" s="275"/>
      <c r="O89" s="277"/>
      <c r="P89" s="277"/>
      <c r="Q89" s="258"/>
      <c r="R89" s="258"/>
      <c r="S89" s="264"/>
      <c r="T89" s="273"/>
      <c r="U89" s="264"/>
      <c r="V89" s="273"/>
      <c r="W89" s="284"/>
      <c r="X89" s="284"/>
      <c r="Y89" s="279"/>
    </row>
    <row r="90" spans="1:25" ht="14.25" thickTop="1">
      <c r="A90" s="268" t="s">
        <v>3</v>
      </c>
      <c r="B90" s="269"/>
      <c r="C90" s="126"/>
      <c r="D90" s="126"/>
      <c r="E90" s="205">
        <f aca="true" t="shared" si="4" ref="E90:G91">SUM(E86,E88)</f>
        <v>54685.585999999996</v>
      </c>
      <c r="F90" s="206">
        <f t="shared" si="4"/>
        <v>61158.239353000004</v>
      </c>
      <c r="G90" s="207">
        <f t="shared" si="4"/>
        <v>51499.90186</v>
      </c>
      <c r="H90" s="208"/>
      <c r="I90" s="285" t="s">
        <v>1</v>
      </c>
      <c r="J90" s="286"/>
      <c r="K90" s="205">
        <f aca="true" t="shared" si="5" ref="K90:M91">SUM(K86,K88)</f>
        <v>45153.775</v>
      </c>
      <c r="L90" s="207">
        <f t="shared" si="5"/>
        <v>56985.219000000005</v>
      </c>
      <c r="M90" s="206">
        <f t="shared" si="5"/>
        <v>-182.71399999999983</v>
      </c>
      <c r="N90" s="287"/>
      <c r="O90" s="259"/>
      <c r="P90" s="259"/>
      <c r="Q90" s="266"/>
      <c r="R90" s="266"/>
      <c r="S90" s="261"/>
      <c r="T90" s="255"/>
      <c r="U90" s="261"/>
      <c r="V90" s="255"/>
      <c r="W90" s="261"/>
      <c r="X90" s="261"/>
      <c r="Y90" s="253"/>
    </row>
    <row r="91" spans="1:25" ht="14.25" thickBot="1">
      <c r="A91" s="270"/>
      <c r="B91" s="271"/>
      <c r="C91" s="127"/>
      <c r="D91" s="127"/>
      <c r="E91" s="138">
        <f t="shared" si="4"/>
        <v>49783.97900000001</v>
      </c>
      <c r="F91" s="213">
        <f t="shared" si="4"/>
        <v>45703.95264100001</v>
      </c>
      <c r="G91" s="139">
        <f t="shared" si="4"/>
        <v>37680.641593</v>
      </c>
      <c r="H91" s="214"/>
      <c r="I91" s="317" t="s">
        <v>241</v>
      </c>
      <c r="J91" s="318"/>
      <c r="K91" s="138">
        <f t="shared" si="5"/>
        <v>45620.462</v>
      </c>
      <c r="L91" s="139">
        <f t="shared" si="5"/>
        <v>48874.91399999999</v>
      </c>
      <c r="M91" s="213">
        <f t="shared" si="5"/>
        <v>2552.4169999999995</v>
      </c>
      <c r="N91" s="288"/>
      <c r="O91" s="260"/>
      <c r="P91" s="260"/>
      <c r="Q91" s="267"/>
      <c r="R91" s="267"/>
      <c r="S91" s="265"/>
      <c r="T91" s="256"/>
      <c r="U91" s="265"/>
      <c r="V91" s="256"/>
      <c r="W91" s="262"/>
      <c r="X91" s="262"/>
      <c r="Y91" s="254"/>
    </row>
    <row r="92" spans="1:25" ht="17.25" customHeight="1">
      <c r="A92" s="104" t="s">
        <v>63</v>
      </c>
      <c r="B92" s="98"/>
      <c r="C92" s="98"/>
      <c r="D92" s="98"/>
      <c r="E92" s="99"/>
      <c r="F92" s="18"/>
      <c r="G92" s="18"/>
      <c r="H92" s="18"/>
      <c r="I92" s="100"/>
      <c r="J92" s="100"/>
      <c r="K92" s="99"/>
      <c r="L92" s="18"/>
      <c r="M92" s="18"/>
      <c r="N92" s="101"/>
      <c r="O92" s="102"/>
      <c r="P92" s="102"/>
      <c r="Q92" s="103"/>
      <c r="R92" s="103"/>
      <c r="S92" s="92"/>
      <c r="T92" s="92"/>
      <c r="U92" s="92"/>
      <c r="V92" s="92"/>
      <c r="Y92" s="97"/>
    </row>
    <row r="93" spans="1:13" ht="18" customHeight="1">
      <c r="A93" s="12" t="s">
        <v>61</v>
      </c>
      <c r="F93" s="26"/>
      <c r="G93" s="26"/>
      <c r="H93" s="26"/>
      <c r="I93" s="26"/>
      <c r="J93" s="26"/>
      <c r="K93" s="2"/>
      <c r="L93" s="2"/>
      <c r="M93" s="2"/>
    </row>
    <row r="94" spans="1:13" ht="18" customHeight="1">
      <c r="A94" s="13" t="s">
        <v>85</v>
      </c>
      <c r="K94" s="2"/>
      <c r="L94" s="2"/>
      <c r="M94" s="2"/>
    </row>
    <row r="95" spans="1:13" ht="18" customHeight="1">
      <c r="A95" s="30" t="s">
        <v>58</v>
      </c>
      <c r="B95" s="122"/>
      <c r="C95" s="28"/>
      <c r="D95" s="28"/>
      <c r="K95" s="2"/>
      <c r="L95" s="2"/>
      <c r="M95" s="2"/>
    </row>
    <row r="96" spans="1:13" ht="18" customHeight="1">
      <c r="A96" s="13" t="s">
        <v>86</v>
      </c>
      <c r="B96" s="122"/>
      <c r="C96" s="28"/>
      <c r="D96" s="28"/>
      <c r="K96" s="2"/>
      <c r="L96" s="2"/>
      <c r="M96" s="2"/>
    </row>
    <row r="97" spans="1:22" ht="18" customHeight="1">
      <c r="A97" s="12" t="s">
        <v>87</v>
      </c>
      <c r="B97" s="121"/>
      <c r="C97" s="12"/>
      <c r="D97" s="12"/>
      <c r="E97" s="6"/>
      <c r="F97" s="6"/>
      <c r="G97" s="6"/>
      <c r="H97" s="6"/>
      <c r="I97" s="6"/>
      <c r="J97" s="6"/>
      <c r="K97" s="6"/>
      <c r="L97" s="6"/>
      <c r="M97" s="6"/>
      <c r="N97" s="6"/>
      <c r="O97" s="6"/>
      <c r="P97" s="6"/>
      <c r="Q97" s="6"/>
      <c r="R97" s="6"/>
      <c r="S97" s="5"/>
      <c r="T97" s="5"/>
      <c r="U97" s="5"/>
      <c r="V97" s="5"/>
    </row>
    <row r="98" spans="1:13" ht="18" customHeight="1">
      <c r="A98" s="12" t="s">
        <v>88</v>
      </c>
      <c r="B98" s="121"/>
      <c r="C98" s="12"/>
      <c r="D98" s="12"/>
      <c r="K98" s="2"/>
      <c r="L98" s="2"/>
      <c r="M98" s="2"/>
    </row>
    <row r="99" spans="1:13" ht="18" customHeight="1">
      <c r="A99" s="12" t="s">
        <v>89</v>
      </c>
      <c r="B99" s="123"/>
      <c r="K99" s="2"/>
      <c r="L99" s="2"/>
      <c r="M99" s="2"/>
    </row>
    <row r="100" spans="1:13" ht="18" customHeight="1">
      <c r="A100" s="12" t="s">
        <v>62</v>
      </c>
      <c r="K100" s="2"/>
      <c r="L100" s="2"/>
      <c r="M100" s="2"/>
    </row>
    <row r="101" spans="1:25" ht="32.25" customHeight="1">
      <c r="A101" s="319" t="s">
        <v>98</v>
      </c>
      <c r="B101" s="320"/>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row>
    <row r="102" spans="1:13" ht="18" customHeight="1">
      <c r="A102" s="2" t="s">
        <v>50</v>
      </c>
      <c r="K102" s="2"/>
      <c r="L102" s="2"/>
      <c r="M102" s="2"/>
    </row>
    <row r="103" spans="1:13" ht="18" customHeight="1">
      <c r="A103" s="2" t="s">
        <v>90</v>
      </c>
      <c r="K103" s="2"/>
      <c r="L103" s="2"/>
      <c r="M103" s="2"/>
    </row>
    <row r="104" spans="1:13" ht="18" customHeight="1">
      <c r="A104" s="2" t="s">
        <v>91</v>
      </c>
      <c r="K104" s="2"/>
      <c r="L104" s="2"/>
      <c r="M104" s="2"/>
    </row>
    <row r="105" spans="1:13" ht="18" customHeight="1">
      <c r="A105" s="2" t="s">
        <v>92</v>
      </c>
      <c r="K105" s="2"/>
      <c r="L105" s="2"/>
      <c r="M105" s="2"/>
    </row>
    <row r="106" spans="1:13" ht="17.25" customHeight="1">
      <c r="A106" s="11" t="s">
        <v>57</v>
      </c>
      <c r="K106" s="2"/>
      <c r="L106" s="2"/>
      <c r="M106" s="2"/>
    </row>
    <row r="107" spans="1:13" ht="13.5">
      <c r="A107" s="12"/>
      <c r="K107" s="2"/>
      <c r="L107" s="2"/>
      <c r="M107" s="2"/>
    </row>
    <row r="108" spans="11:13" ht="13.5">
      <c r="K108" s="2"/>
      <c r="L108" s="2"/>
      <c r="M108" s="2"/>
    </row>
    <row r="109" spans="11:13" ht="13.5">
      <c r="K109" s="2"/>
      <c r="L109" s="2"/>
      <c r="M109" s="2"/>
    </row>
    <row r="110" spans="11:13" ht="13.5">
      <c r="K110" s="2"/>
      <c r="L110" s="2"/>
      <c r="M110" s="2"/>
    </row>
    <row r="111" spans="11:13" ht="13.5">
      <c r="K111" s="2"/>
      <c r="L111" s="2"/>
      <c r="M111" s="2"/>
    </row>
    <row r="112" spans="11:13" ht="13.5">
      <c r="K112" s="2"/>
      <c r="L112" s="2"/>
      <c r="M112" s="2"/>
    </row>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c r="F124" s="16"/>
    </row>
  </sheetData>
  <sheetProtection/>
  <mergeCells count="72">
    <mergeCell ref="A101:Y101"/>
    <mergeCell ref="I5:J5"/>
    <mergeCell ref="Y5:Y7"/>
    <mergeCell ref="J6:J7"/>
    <mergeCell ref="O6:P7"/>
    <mergeCell ref="T88:T89"/>
    <mergeCell ref="S86:S87"/>
    <mergeCell ref="T86:T87"/>
    <mergeCell ref="Q90:Q91"/>
    <mergeCell ref="I91:J91"/>
    <mergeCell ref="V4:Y4"/>
    <mergeCell ref="Y86:Y87"/>
    <mergeCell ref="G6:G7"/>
    <mergeCell ref="S5:S7"/>
    <mergeCell ref="T5:T7"/>
    <mergeCell ref="U5:U7"/>
    <mergeCell ref="V5:V7"/>
    <mergeCell ref="I87:J87"/>
    <mergeCell ref="Q86:Q87"/>
    <mergeCell ref="H5:H7"/>
    <mergeCell ref="A3:T3"/>
    <mergeCell ref="A5:A7"/>
    <mergeCell ref="B5:B7"/>
    <mergeCell ref="E5:E7"/>
    <mergeCell ref="F5:G5"/>
    <mergeCell ref="N6:N7"/>
    <mergeCell ref="C5:C7"/>
    <mergeCell ref="D5:D7"/>
    <mergeCell ref="R5:R7"/>
    <mergeCell ref="I6:I7"/>
    <mergeCell ref="I90:J90"/>
    <mergeCell ref="N90:N91"/>
    <mergeCell ref="O90:O91"/>
    <mergeCell ref="A88:B89"/>
    <mergeCell ref="I86:J86"/>
    <mergeCell ref="O86:O87"/>
    <mergeCell ref="Y88:Y89"/>
    <mergeCell ref="W86:W87"/>
    <mergeCell ref="X86:X87"/>
    <mergeCell ref="Q88:Q89"/>
    <mergeCell ref="I89:J89"/>
    <mergeCell ref="I88:J88"/>
    <mergeCell ref="S88:S89"/>
    <mergeCell ref="W88:W89"/>
    <mergeCell ref="X88:X89"/>
    <mergeCell ref="P88:P89"/>
    <mergeCell ref="P86:P87"/>
    <mergeCell ref="A86:B87"/>
    <mergeCell ref="V86:V87"/>
    <mergeCell ref="V88:V89"/>
    <mergeCell ref="V90:V91"/>
    <mergeCell ref="N88:N89"/>
    <mergeCell ref="O88:O89"/>
    <mergeCell ref="U86:U87"/>
    <mergeCell ref="R86:R87"/>
    <mergeCell ref="A90:B91"/>
    <mergeCell ref="Y90:Y91"/>
    <mergeCell ref="T90:T91"/>
    <mergeCell ref="R88:R89"/>
    <mergeCell ref="P90:P91"/>
    <mergeCell ref="X90:X91"/>
    <mergeCell ref="W90:W91"/>
    <mergeCell ref="U88:U89"/>
    <mergeCell ref="U90:U91"/>
    <mergeCell ref="R90:R91"/>
    <mergeCell ref="S90:S91"/>
    <mergeCell ref="W5:W7"/>
    <mergeCell ref="X5:X7"/>
    <mergeCell ref="F6:F7"/>
    <mergeCell ref="M5:M6"/>
    <mergeCell ref="Q5:Q7"/>
    <mergeCell ref="N5:P5"/>
  </mergeCells>
  <dataValidations count="6">
    <dataValidation type="list" allowBlank="1" showInputMessage="1" showErrorMessage="1" sqref="I8">
      <formula1>"廃止,事業全体の抜本的改善,事業内容の改善,現状通り"</formula1>
    </dataValidation>
    <dataValidation type="list" allowBlank="1" showInputMessage="1" showErrorMessage="1" sqref="V8">
      <formula1>"前年度新規,最終実施年度 ,その他"</formula1>
    </dataValidation>
    <dataValidation type="list" allowBlank="1" showInputMessage="1" showErrorMessage="1" sqref="O9:O85">
      <formula1>"廃止,縮減, 執行等改善,予定通り終了,現状通り"</formula1>
    </dataValidation>
    <dataValidation type="list" allowBlank="1" showInputMessage="1" showErrorMessage="1" sqref="W8:Y85">
      <formula1>"○, 　,"</formula1>
    </dataValidation>
    <dataValidation type="list" allowBlank="1" showInputMessage="1" showErrorMessage="1" sqref="V9:V85">
      <formula1>"前年度新規,最終実施年度 ,行革推進会議,継続の是非,その他,平成２５年対象,平成２６年対象"</formula1>
    </dataValidation>
    <dataValidation type="list" allowBlank="1" showInputMessage="1" showErrorMessage="1" sqref="I9:I85">
      <formula1>"廃止,事業全体の抜本的な改善,事業内容の一部改善,終了予定,現状通り"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50" r:id="rId1"/>
  <headerFooter alignWithMargins="0">
    <oddHeader>&amp;L&amp;28様式１&amp;R&amp;26別添３</oddHeader>
    <oddFooter>&amp;C&amp;P/&amp;N</oddFooter>
  </headerFooter>
  <rowBreaks count="5" manualBreakCount="5">
    <brk id="15" max="255" man="1"/>
    <brk id="20" max="255" man="1"/>
    <brk id="27" max="255" man="1"/>
    <brk id="60" max="255" man="1"/>
    <brk id="68" max="255" man="1"/>
  </rowBreaks>
</worksheet>
</file>

<file path=xl/worksheets/sheet2.xml><?xml version="1.0" encoding="utf-8"?>
<worksheet xmlns="http://schemas.openxmlformats.org/spreadsheetml/2006/main" xmlns:r="http://schemas.openxmlformats.org/officeDocument/2006/relationships">
  <sheetPr>
    <tabColor theme="5"/>
  </sheetPr>
  <dimension ref="A1:M42"/>
  <sheetViews>
    <sheetView view="pageBreakPreview" zoomScale="70" zoomScaleNormal="60" zoomScaleSheetLayoutView="70" zoomScalePageLayoutView="80" workbookViewId="0" topLeftCell="A1">
      <selection activeCell="A1" sqref="A1"/>
    </sheetView>
  </sheetViews>
  <sheetFormatPr defaultColWidth="9.00390625" defaultRowHeight="13.5"/>
  <cols>
    <col min="1" max="1" width="6.625" style="2" customWidth="1"/>
    <col min="2" max="2" width="54.375" style="2" customWidth="1"/>
    <col min="3" max="3" width="12.25390625" style="2" customWidth="1"/>
    <col min="4" max="4" width="40.75390625" style="2" customWidth="1"/>
    <col min="5" max="5" width="15.00390625" style="2" customWidth="1"/>
    <col min="6" max="6" width="25.75390625" style="2" customWidth="1"/>
    <col min="7" max="7" width="17.75390625" style="2" customWidth="1"/>
    <col min="8" max="8" width="16.75390625" style="2" customWidth="1"/>
    <col min="9" max="9" width="34.50390625" style="2" customWidth="1"/>
    <col min="10" max="10" width="12.875" style="2" customWidth="1"/>
    <col min="11" max="12" width="4.75390625" style="2" customWidth="1"/>
    <col min="13" max="13" width="5.375" style="2" customWidth="1"/>
    <col min="14" max="14" width="10.875" style="2" customWidth="1"/>
    <col min="15" max="16384" width="9.00390625" style="2" customWidth="1"/>
  </cols>
  <sheetData>
    <row r="1" ht="21">
      <c r="A1" s="15" t="s">
        <v>73</v>
      </c>
    </row>
    <row r="2" ht="12.75" customHeight="1"/>
    <row r="3" ht="18.75">
      <c r="A3" s="10" t="s">
        <v>103</v>
      </c>
    </row>
    <row r="4" spans="1:13" ht="14.25" thickBot="1">
      <c r="A4" s="9"/>
      <c r="B4" s="3"/>
      <c r="C4" s="1"/>
      <c r="D4" s="1"/>
      <c r="E4" s="1"/>
      <c r="F4" s="1"/>
      <c r="G4" s="1"/>
      <c r="H4" s="8"/>
      <c r="I4" s="8"/>
      <c r="J4" s="308" t="s">
        <v>21</v>
      </c>
      <c r="K4" s="308"/>
      <c r="L4" s="308"/>
      <c r="M4" s="309"/>
    </row>
    <row r="5" spans="1:13" ht="19.5" customHeight="1">
      <c r="A5" s="294" t="s">
        <v>18</v>
      </c>
      <c r="B5" s="247" t="s">
        <v>20</v>
      </c>
      <c r="C5" s="241" t="s">
        <v>74</v>
      </c>
      <c r="D5" s="241" t="s">
        <v>43</v>
      </c>
      <c r="E5" s="241" t="s">
        <v>75</v>
      </c>
      <c r="F5" s="247" t="s">
        <v>0</v>
      </c>
      <c r="G5" s="247" t="s">
        <v>15</v>
      </c>
      <c r="H5" s="247" t="s">
        <v>4</v>
      </c>
      <c r="I5" s="310" t="s">
        <v>5</v>
      </c>
      <c r="J5" s="329" t="s">
        <v>70</v>
      </c>
      <c r="K5" s="241" t="s">
        <v>66</v>
      </c>
      <c r="L5" s="241" t="s">
        <v>67</v>
      </c>
      <c r="M5" s="321" t="s">
        <v>59</v>
      </c>
    </row>
    <row r="6" spans="1:13" ht="19.5" customHeight="1">
      <c r="A6" s="295"/>
      <c r="B6" s="248"/>
      <c r="C6" s="304"/>
      <c r="D6" s="304"/>
      <c r="E6" s="304"/>
      <c r="F6" s="248"/>
      <c r="G6" s="305"/>
      <c r="H6" s="311"/>
      <c r="I6" s="311"/>
      <c r="J6" s="330"/>
      <c r="K6" s="242"/>
      <c r="L6" s="242"/>
      <c r="M6" s="322"/>
    </row>
    <row r="7" spans="1:13" ht="19.5" customHeight="1" thickBot="1">
      <c r="A7" s="296"/>
      <c r="B7" s="249"/>
      <c r="C7" s="300"/>
      <c r="D7" s="300"/>
      <c r="E7" s="300"/>
      <c r="F7" s="249"/>
      <c r="G7" s="306"/>
      <c r="H7" s="312"/>
      <c r="I7" s="312"/>
      <c r="J7" s="331"/>
      <c r="K7" s="243"/>
      <c r="L7" s="243"/>
      <c r="M7" s="323"/>
    </row>
    <row r="8" spans="1:13" ht="24" customHeight="1">
      <c r="A8" s="74"/>
      <c r="B8" s="76" t="s">
        <v>347</v>
      </c>
      <c r="C8" s="75"/>
      <c r="D8" s="75"/>
      <c r="E8" s="75"/>
      <c r="F8" s="77"/>
      <c r="G8" s="77"/>
      <c r="H8" s="77"/>
      <c r="I8" s="78"/>
      <c r="J8" s="140"/>
      <c r="K8" s="141"/>
      <c r="L8" s="77"/>
      <c r="M8" s="96"/>
    </row>
    <row r="9" spans="1:13" ht="13.5">
      <c r="A9" s="128"/>
      <c r="B9" s="170" t="s">
        <v>2</v>
      </c>
      <c r="C9" s="134"/>
      <c r="D9" s="142"/>
      <c r="E9" s="134"/>
      <c r="F9" s="143"/>
      <c r="G9" s="144"/>
      <c r="H9" s="145"/>
      <c r="I9" s="146"/>
      <c r="J9" s="146"/>
      <c r="K9" s="108"/>
      <c r="L9" s="108"/>
      <c r="M9" s="95"/>
    </row>
    <row r="10" spans="1:13" ht="24" customHeight="1">
      <c r="A10" s="83"/>
      <c r="B10" s="84" t="s">
        <v>235</v>
      </c>
      <c r="C10" s="79"/>
      <c r="D10" s="79"/>
      <c r="E10" s="79"/>
      <c r="F10" s="85"/>
      <c r="G10" s="85"/>
      <c r="H10" s="85"/>
      <c r="I10" s="86"/>
      <c r="J10" s="147"/>
      <c r="K10" s="85"/>
      <c r="L10" s="85"/>
      <c r="M10" s="91" t="s">
        <v>53</v>
      </c>
    </row>
    <row r="11" spans="1:13" ht="13.5">
      <c r="A11" s="4"/>
      <c r="B11" s="170" t="s">
        <v>2</v>
      </c>
      <c r="C11" s="136"/>
      <c r="D11" s="20"/>
      <c r="E11" s="19"/>
      <c r="F11" s="148"/>
      <c r="G11" s="148"/>
      <c r="H11" s="149"/>
      <c r="I11" s="149"/>
      <c r="J11" s="149"/>
      <c r="K11" s="107"/>
      <c r="L11" s="107"/>
      <c r="M11" s="90"/>
    </row>
    <row r="12" spans="1:13" ht="24" customHeight="1">
      <c r="A12" s="83"/>
      <c r="B12" s="84" t="s">
        <v>351</v>
      </c>
      <c r="C12" s="79"/>
      <c r="D12" s="79"/>
      <c r="E12" s="79"/>
      <c r="F12" s="85"/>
      <c r="G12" s="85"/>
      <c r="H12" s="85"/>
      <c r="I12" s="86"/>
      <c r="J12" s="147"/>
      <c r="K12" s="85"/>
      <c r="L12" s="85"/>
      <c r="M12" s="91" t="s">
        <v>53</v>
      </c>
    </row>
    <row r="13" spans="1:13" ht="13.5">
      <c r="A13" s="4"/>
      <c r="B13" s="170" t="s">
        <v>2</v>
      </c>
      <c r="C13" s="136"/>
      <c r="D13" s="20"/>
      <c r="E13" s="19"/>
      <c r="F13" s="148"/>
      <c r="G13" s="148"/>
      <c r="H13" s="149"/>
      <c r="I13" s="149"/>
      <c r="J13" s="149"/>
      <c r="K13" s="107"/>
      <c r="L13" s="107"/>
      <c r="M13" s="90"/>
    </row>
    <row r="14" spans="1:13" ht="24" customHeight="1">
      <c r="A14" s="83"/>
      <c r="B14" s="84" t="s">
        <v>352</v>
      </c>
      <c r="C14" s="79"/>
      <c r="D14" s="79"/>
      <c r="E14" s="79"/>
      <c r="F14" s="85"/>
      <c r="G14" s="85"/>
      <c r="H14" s="85"/>
      <c r="I14" s="86"/>
      <c r="J14" s="147"/>
      <c r="K14" s="85"/>
      <c r="L14" s="85"/>
      <c r="M14" s="91" t="s">
        <v>53</v>
      </c>
    </row>
    <row r="15" spans="1:13" ht="99.75" customHeight="1">
      <c r="A15" s="150" t="s">
        <v>363</v>
      </c>
      <c r="B15" s="14" t="s">
        <v>236</v>
      </c>
      <c r="C15" s="136">
        <f>96.499+274.521</f>
        <v>371.02</v>
      </c>
      <c r="D15" s="183" t="s">
        <v>308</v>
      </c>
      <c r="E15" s="19">
        <v>449.277</v>
      </c>
      <c r="F15" s="148"/>
      <c r="G15" s="148" t="s">
        <v>120</v>
      </c>
      <c r="H15" s="149" t="s">
        <v>122</v>
      </c>
      <c r="I15" s="149" t="s">
        <v>144</v>
      </c>
      <c r="J15" s="151" t="s">
        <v>237</v>
      </c>
      <c r="K15" s="107" t="s">
        <v>60</v>
      </c>
      <c r="L15" s="107"/>
      <c r="M15" s="90"/>
    </row>
    <row r="16" spans="1:13" ht="121.5" customHeight="1">
      <c r="A16" s="150" t="s">
        <v>364</v>
      </c>
      <c r="B16" s="14" t="s">
        <v>238</v>
      </c>
      <c r="C16" s="136">
        <v>945.332</v>
      </c>
      <c r="D16" s="183" t="s">
        <v>308</v>
      </c>
      <c r="E16" s="19">
        <v>0</v>
      </c>
      <c r="F16" s="143" t="s">
        <v>322</v>
      </c>
      <c r="G16" s="148" t="s">
        <v>120</v>
      </c>
      <c r="H16" s="149" t="s">
        <v>122</v>
      </c>
      <c r="I16" s="149" t="s">
        <v>123</v>
      </c>
      <c r="J16" s="151" t="s">
        <v>239</v>
      </c>
      <c r="K16" s="107" t="s">
        <v>60</v>
      </c>
      <c r="L16" s="107"/>
      <c r="M16" s="90"/>
    </row>
    <row r="17" spans="1:13" ht="24" customHeight="1">
      <c r="A17" s="83"/>
      <c r="B17" s="84" t="s">
        <v>353</v>
      </c>
      <c r="C17" s="79"/>
      <c r="D17" s="79"/>
      <c r="E17" s="79"/>
      <c r="F17" s="85"/>
      <c r="G17" s="85"/>
      <c r="H17" s="85"/>
      <c r="I17" s="86"/>
      <c r="J17" s="147"/>
      <c r="K17" s="85"/>
      <c r="L17" s="85"/>
      <c r="M17" s="91" t="s">
        <v>53</v>
      </c>
    </row>
    <row r="18" spans="1:13" ht="13.5">
      <c r="A18" s="4"/>
      <c r="B18" s="170" t="s">
        <v>2</v>
      </c>
      <c r="C18" s="136"/>
      <c r="D18" s="20"/>
      <c r="E18" s="19"/>
      <c r="F18" s="148"/>
      <c r="G18" s="148"/>
      <c r="H18" s="149"/>
      <c r="I18" s="149"/>
      <c r="J18" s="149"/>
      <c r="K18" s="107"/>
      <c r="L18" s="107"/>
      <c r="M18" s="90"/>
    </row>
    <row r="19" spans="1:13" ht="24" customHeight="1">
      <c r="A19" s="83"/>
      <c r="B19" s="84" t="s">
        <v>355</v>
      </c>
      <c r="C19" s="79"/>
      <c r="D19" s="79"/>
      <c r="E19" s="79"/>
      <c r="F19" s="85"/>
      <c r="G19" s="85"/>
      <c r="H19" s="85"/>
      <c r="I19" s="86"/>
      <c r="J19" s="147"/>
      <c r="K19" s="85"/>
      <c r="L19" s="85"/>
      <c r="M19" s="91" t="s">
        <v>53</v>
      </c>
    </row>
    <row r="20" spans="1:13" ht="14.25" thickBot="1">
      <c r="A20" s="130"/>
      <c r="B20" s="215" t="s">
        <v>2</v>
      </c>
      <c r="C20" s="137"/>
      <c r="D20" s="23"/>
      <c r="E20" s="22"/>
      <c r="F20" s="152"/>
      <c r="G20" s="152"/>
      <c r="H20" s="153"/>
      <c r="I20" s="153"/>
      <c r="J20" s="153"/>
      <c r="K20" s="109"/>
      <c r="L20" s="109"/>
      <c r="M20" s="93"/>
    </row>
    <row r="21" spans="1:13" ht="14.25" thickTop="1">
      <c r="A21" s="268" t="s">
        <v>3</v>
      </c>
      <c r="B21" s="269"/>
      <c r="C21" s="154">
        <v>0</v>
      </c>
      <c r="D21" s="24" t="s">
        <v>1</v>
      </c>
      <c r="E21" s="36">
        <v>0</v>
      </c>
      <c r="F21" s="266"/>
      <c r="G21" s="266"/>
      <c r="H21" s="255"/>
      <c r="I21" s="255"/>
      <c r="J21" s="255"/>
      <c r="K21" s="261"/>
      <c r="L21" s="261"/>
      <c r="M21" s="327"/>
    </row>
    <row r="22" spans="1:13" ht="14.25" thickBot="1">
      <c r="A22" s="270"/>
      <c r="B22" s="271"/>
      <c r="C22" s="155">
        <f>SUM(C15:C16)</f>
        <v>1316.3519999999999</v>
      </c>
      <c r="D22" s="25" t="s">
        <v>241</v>
      </c>
      <c r="E22" s="37">
        <f>SUM(E15:E16)</f>
        <v>449.277</v>
      </c>
      <c r="F22" s="267"/>
      <c r="G22" s="267"/>
      <c r="H22" s="256"/>
      <c r="I22" s="256"/>
      <c r="J22" s="256"/>
      <c r="K22" s="262"/>
      <c r="L22" s="262"/>
      <c r="M22" s="328"/>
    </row>
    <row r="23" spans="1:13" ht="19.5" customHeight="1">
      <c r="A23" s="11"/>
      <c r="K23" s="94"/>
      <c r="L23" s="94"/>
      <c r="M23" s="94"/>
    </row>
    <row r="24" spans="1:13" ht="19.5" customHeight="1">
      <c r="A24" s="11"/>
      <c r="K24" s="92"/>
      <c r="L24" s="92"/>
      <c r="M24" s="92"/>
    </row>
    <row r="25" spans="1:13" ht="19.5" customHeight="1">
      <c r="A25" s="12"/>
      <c r="B25" s="5"/>
      <c r="C25" s="6"/>
      <c r="D25" s="6"/>
      <c r="E25" s="6"/>
      <c r="F25" s="6"/>
      <c r="G25" s="6"/>
      <c r="H25" s="5"/>
      <c r="I25" s="5"/>
      <c r="J25" s="5"/>
      <c r="K25" s="92"/>
      <c r="L25" s="92"/>
      <c r="M25" s="92"/>
    </row>
    <row r="26" spans="1:13" ht="19.5" customHeight="1">
      <c r="A26" s="12"/>
      <c r="K26" s="92"/>
      <c r="L26" s="92"/>
      <c r="M26" s="92"/>
    </row>
    <row r="27" spans="11:13" ht="13.5">
      <c r="K27" s="92"/>
      <c r="L27" s="92"/>
      <c r="M27" s="92"/>
    </row>
    <row r="28" spans="11:13" ht="13.5">
      <c r="K28" s="92"/>
      <c r="L28" s="92"/>
      <c r="M28" s="92"/>
    </row>
    <row r="29" spans="11:13" ht="13.5">
      <c r="K29" s="92"/>
      <c r="L29" s="92"/>
      <c r="M29" s="92"/>
    </row>
    <row r="30" spans="11:13" ht="13.5">
      <c r="K30" s="92"/>
      <c r="L30" s="92"/>
      <c r="M30" s="92"/>
    </row>
    <row r="31" spans="11:13" ht="13.5">
      <c r="K31" s="92"/>
      <c r="L31" s="92"/>
      <c r="M31" s="92"/>
    </row>
    <row r="32" spans="11:13" ht="13.5">
      <c r="K32" s="92"/>
      <c r="L32" s="92"/>
      <c r="M32" s="92"/>
    </row>
    <row r="33" spans="11:13" ht="13.5">
      <c r="K33" s="92"/>
      <c r="L33" s="92"/>
      <c r="M33" s="92"/>
    </row>
    <row r="34" ht="13.5">
      <c r="M34" s="326"/>
    </row>
    <row r="35" ht="13.5">
      <c r="M35" s="326"/>
    </row>
    <row r="36" ht="13.5">
      <c r="M36" s="326"/>
    </row>
    <row r="37" ht="13.5">
      <c r="M37" s="326"/>
    </row>
    <row r="38" ht="13.5">
      <c r="M38" s="326"/>
    </row>
    <row r="39" ht="13.5">
      <c r="M39" s="326"/>
    </row>
    <row r="40" ht="13.5">
      <c r="M40" s="326"/>
    </row>
    <row r="41" ht="13.5">
      <c r="M41" s="326"/>
    </row>
    <row r="42" ht="13.5">
      <c r="M42" s="326"/>
    </row>
  </sheetData>
  <sheetProtection/>
  <mergeCells count="26">
    <mergeCell ref="M34:M36"/>
    <mergeCell ref="M37:M39"/>
    <mergeCell ref="M40:M42"/>
    <mergeCell ref="M21:M22"/>
    <mergeCell ref="J5:J7"/>
    <mergeCell ref="J21:J22"/>
    <mergeCell ref="K21:K22"/>
    <mergeCell ref="L21:L22"/>
    <mergeCell ref="H21:H22"/>
    <mergeCell ref="I21:I22"/>
    <mergeCell ref="G5:G7"/>
    <mergeCell ref="H5:H7"/>
    <mergeCell ref="I5:I7"/>
    <mergeCell ref="J4:M4"/>
    <mergeCell ref="M5:M7"/>
    <mergeCell ref="K5:K7"/>
    <mergeCell ref="L5:L7"/>
    <mergeCell ref="A21:B22"/>
    <mergeCell ref="F21:F22"/>
    <mergeCell ref="G21:G22"/>
    <mergeCell ref="A5:A7"/>
    <mergeCell ref="B5:B7"/>
    <mergeCell ref="C5:C7"/>
    <mergeCell ref="D5:D7"/>
    <mergeCell ref="E5:E7"/>
    <mergeCell ref="F5:F7"/>
  </mergeCells>
  <dataValidations count="1">
    <dataValidation type="list" allowBlank="1" showInputMessage="1" showErrorMessage="1" sqref="K23:M33 K8:K21 L8:M20">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75" r:id="rId1"/>
  <headerFooter differentFirst="1" alignWithMargins="0">
    <oddHeader xml:space="preserve">&amp;L&amp;18様式２&amp;R&amp;"ＭＳ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sheetPr>
    <tabColor theme="5"/>
  </sheetPr>
  <dimension ref="A1:K31"/>
  <sheetViews>
    <sheetView view="pageBreakPreview" zoomScale="85" zoomScaleNormal="30" zoomScaleSheetLayoutView="85" zoomScalePageLayoutView="80" workbookViewId="0" topLeftCell="A1">
      <selection activeCell="A1" sqref="A1"/>
    </sheetView>
  </sheetViews>
  <sheetFormatPr defaultColWidth="9.00390625" defaultRowHeight="13.5"/>
  <cols>
    <col min="1" max="1" width="6.625" style="2" customWidth="1"/>
    <col min="2" max="2" width="56.75390625" style="2" customWidth="1"/>
    <col min="3" max="3" width="45.75390625" style="2" customWidth="1"/>
    <col min="4" max="4" width="15.00390625" style="2" customWidth="1"/>
    <col min="5" max="5" width="46.375" style="2" customWidth="1"/>
    <col min="6" max="6" width="17.75390625" style="2" customWidth="1"/>
    <col min="7" max="7" width="16.75390625" style="2" customWidth="1"/>
    <col min="8" max="8" width="40.75390625" style="2" customWidth="1"/>
    <col min="9" max="10" width="4.75390625" style="2" customWidth="1"/>
    <col min="11" max="11" width="5.00390625" style="2" customWidth="1"/>
    <col min="12" max="12" width="11.50390625" style="2" customWidth="1"/>
    <col min="13" max="16384" width="9.00390625" style="2" customWidth="1"/>
  </cols>
  <sheetData>
    <row r="1" ht="21">
      <c r="A1" s="15" t="s">
        <v>76</v>
      </c>
    </row>
    <row r="2" ht="12.75" customHeight="1"/>
    <row r="3" ht="18.75">
      <c r="A3" s="10" t="s">
        <v>103</v>
      </c>
    </row>
    <row r="4" spans="1:11" ht="14.25" thickBot="1">
      <c r="A4" s="9"/>
      <c r="B4" s="3"/>
      <c r="C4" s="1"/>
      <c r="D4" s="1"/>
      <c r="E4" s="1"/>
      <c r="F4" s="1"/>
      <c r="G4" s="8"/>
      <c r="H4" s="308" t="s">
        <v>21</v>
      </c>
      <c r="I4" s="308"/>
      <c r="J4" s="308"/>
      <c r="K4" s="309"/>
    </row>
    <row r="5" spans="1:11" ht="19.5" customHeight="1">
      <c r="A5" s="332" t="s">
        <v>18</v>
      </c>
      <c r="B5" s="335" t="s">
        <v>20</v>
      </c>
      <c r="C5" s="343" t="s">
        <v>43</v>
      </c>
      <c r="D5" s="343" t="s">
        <v>75</v>
      </c>
      <c r="E5" s="335" t="s">
        <v>0</v>
      </c>
      <c r="F5" s="335" t="s">
        <v>15</v>
      </c>
      <c r="G5" s="340" t="s">
        <v>4</v>
      </c>
      <c r="H5" s="359" t="s">
        <v>5</v>
      </c>
      <c r="I5" s="241" t="s">
        <v>66</v>
      </c>
      <c r="J5" s="241" t="s">
        <v>67</v>
      </c>
      <c r="K5" s="321" t="s">
        <v>59</v>
      </c>
    </row>
    <row r="6" spans="1:11" ht="19.5" customHeight="1">
      <c r="A6" s="333"/>
      <c r="B6" s="336"/>
      <c r="C6" s="344"/>
      <c r="D6" s="344"/>
      <c r="E6" s="336"/>
      <c r="F6" s="338"/>
      <c r="G6" s="341"/>
      <c r="H6" s="341"/>
      <c r="I6" s="242"/>
      <c r="J6" s="362"/>
      <c r="K6" s="360"/>
    </row>
    <row r="7" spans="1:11" ht="19.5" customHeight="1" thickBot="1">
      <c r="A7" s="334"/>
      <c r="B7" s="337"/>
      <c r="C7" s="345"/>
      <c r="D7" s="345"/>
      <c r="E7" s="337"/>
      <c r="F7" s="339"/>
      <c r="G7" s="342"/>
      <c r="H7" s="342"/>
      <c r="I7" s="243"/>
      <c r="J7" s="363"/>
      <c r="K7" s="361"/>
    </row>
    <row r="8" spans="1:11" ht="19.5" customHeight="1">
      <c r="A8" s="74"/>
      <c r="B8" s="76" t="s">
        <v>348</v>
      </c>
      <c r="C8" s="75"/>
      <c r="D8" s="75"/>
      <c r="E8" s="77"/>
      <c r="F8" s="77"/>
      <c r="G8" s="77"/>
      <c r="H8" s="78"/>
      <c r="I8" s="77"/>
      <c r="J8" s="77"/>
      <c r="K8" s="96"/>
    </row>
    <row r="9" spans="1:11" ht="13.5">
      <c r="A9" s="87"/>
      <c r="B9" s="238" t="s">
        <v>350</v>
      </c>
      <c r="C9" s="81"/>
      <c r="D9" s="82"/>
      <c r="E9" s="88"/>
      <c r="F9" s="88"/>
      <c r="G9" s="89"/>
      <c r="H9" s="89"/>
      <c r="I9" s="107"/>
      <c r="J9" s="107"/>
      <c r="K9" s="90"/>
    </row>
    <row r="10" spans="1:11" ht="19.5" customHeight="1">
      <c r="A10" s="83"/>
      <c r="B10" s="84" t="s">
        <v>349</v>
      </c>
      <c r="C10" s="79"/>
      <c r="D10" s="79"/>
      <c r="E10" s="85"/>
      <c r="F10" s="85"/>
      <c r="G10" s="85"/>
      <c r="H10" s="86"/>
      <c r="I10" s="85"/>
      <c r="J10" s="85"/>
      <c r="K10" s="91"/>
    </row>
    <row r="11" spans="1:11" ht="13.5">
      <c r="A11" s="31"/>
      <c r="B11" s="184" t="s">
        <v>350</v>
      </c>
      <c r="C11" s="20"/>
      <c r="D11" s="19"/>
      <c r="E11" s="32"/>
      <c r="F11" s="32"/>
      <c r="G11" s="33"/>
      <c r="H11" s="33"/>
      <c r="I11" s="107"/>
      <c r="J11" s="107"/>
      <c r="K11" s="90" t="s">
        <v>53</v>
      </c>
    </row>
    <row r="12" spans="1:11" ht="19.5" customHeight="1">
      <c r="A12" s="83"/>
      <c r="B12" s="84" t="s">
        <v>351</v>
      </c>
      <c r="C12" s="79"/>
      <c r="D12" s="79"/>
      <c r="E12" s="85"/>
      <c r="F12" s="85"/>
      <c r="G12" s="85"/>
      <c r="H12" s="86"/>
      <c r="I12" s="85"/>
      <c r="J12" s="85"/>
      <c r="K12" s="91"/>
    </row>
    <row r="13" spans="1:11" ht="13.5">
      <c r="A13" s="31"/>
      <c r="B13" s="184" t="s">
        <v>350</v>
      </c>
      <c r="C13" s="20"/>
      <c r="D13" s="19"/>
      <c r="E13" s="32"/>
      <c r="F13" s="32"/>
      <c r="G13" s="34"/>
      <c r="H13" s="34"/>
      <c r="I13" s="107"/>
      <c r="J13" s="107"/>
      <c r="K13" s="90"/>
    </row>
    <row r="14" spans="1:11" ht="19.5" customHeight="1">
      <c r="A14" s="83"/>
      <c r="B14" s="84" t="s">
        <v>352</v>
      </c>
      <c r="C14" s="79"/>
      <c r="D14" s="79"/>
      <c r="E14" s="85"/>
      <c r="F14" s="85"/>
      <c r="G14" s="85"/>
      <c r="H14" s="86"/>
      <c r="I14" s="85"/>
      <c r="J14" s="85"/>
      <c r="K14" s="91"/>
    </row>
    <row r="15" spans="1:11" ht="39.75" customHeight="1">
      <c r="A15" s="239" t="s">
        <v>365</v>
      </c>
      <c r="B15" s="21" t="s">
        <v>356</v>
      </c>
      <c r="C15" s="183" t="s">
        <v>350</v>
      </c>
      <c r="D15" s="19">
        <f>499.81+0.425+0.512+0.004</f>
        <v>500.75100000000003</v>
      </c>
      <c r="E15" s="32"/>
      <c r="F15" s="32" t="s">
        <v>120</v>
      </c>
      <c r="G15" s="34" t="s">
        <v>1</v>
      </c>
      <c r="H15" s="34" t="s">
        <v>357</v>
      </c>
      <c r="I15" s="107"/>
      <c r="J15" s="107" t="s">
        <v>60</v>
      </c>
      <c r="K15" s="90"/>
    </row>
    <row r="16" spans="1:11" ht="19.5" customHeight="1">
      <c r="A16" s="83"/>
      <c r="B16" s="84" t="s">
        <v>354</v>
      </c>
      <c r="C16" s="79"/>
      <c r="D16" s="79"/>
      <c r="E16" s="85"/>
      <c r="F16" s="85"/>
      <c r="G16" s="85"/>
      <c r="H16" s="86"/>
      <c r="I16" s="85"/>
      <c r="J16" s="85"/>
      <c r="K16" s="91"/>
    </row>
    <row r="17" spans="1:11" ht="13.5">
      <c r="A17" s="31"/>
      <c r="B17" s="184" t="s">
        <v>260</v>
      </c>
      <c r="C17" s="20"/>
      <c r="D17" s="19"/>
      <c r="E17" s="32"/>
      <c r="F17" s="32"/>
      <c r="G17" s="34"/>
      <c r="H17" s="34"/>
      <c r="I17" s="107"/>
      <c r="J17" s="107"/>
      <c r="K17" s="90"/>
    </row>
    <row r="18" spans="1:11" ht="19.5" customHeight="1">
      <c r="A18" s="83"/>
      <c r="B18" s="84" t="s">
        <v>362</v>
      </c>
      <c r="C18" s="79"/>
      <c r="D18" s="79"/>
      <c r="E18" s="85"/>
      <c r="F18" s="85"/>
      <c r="G18" s="85"/>
      <c r="H18" s="86"/>
      <c r="I18" s="85"/>
      <c r="J18" s="85"/>
      <c r="K18" s="91"/>
    </row>
    <row r="19" spans="1:11" ht="40.5">
      <c r="A19" s="239" t="s">
        <v>366</v>
      </c>
      <c r="B19" s="21" t="s">
        <v>358</v>
      </c>
      <c r="C19" s="183" t="s">
        <v>350</v>
      </c>
      <c r="D19" s="19">
        <v>495.236</v>
      </c>
      <c r="E19" s="32"/>
      <c r="F19" s="32" t="s">
        <v>120</v>
      </c>
      <c r="G19" s="34" t="s">
        <v>122</v>
      </c>
      <c r="H19" s="34" t="s">
        <v>361</v>
      </c>
      <c r="I19" s="107" t="s">
        <v>60</v>
      </c>
      <c r="J19" s="107"/>
      <c r="K19" s="90"/>
    </row>
    <row r="20" spans="1:11" ht="41.25" thickBot="1">
      <c r="A20" s="239" t="s">
        <v>367</v>
      </c>
      <c r="B20" s="27" t="s">
        <v>359</v>
      </c>
      <c r="C20" s="190" t="s">
        <v>360</v>
      </c>
      <c r="D20" s="22">
        <v>495.878</v>
      </c>
      <c r="E20" s="35"/>
      <c r="F20" s="35" t="s">
        <v>120</v>
      </c>
      <c r="G20" s="34" t="s">
        <v>122</v>
      </c>
      <c r="H20" s="34" t="s">
        <v>361</v>
      </c>
      <c r="I20" s="109" t="s">
        <v>60</v>
      </c>
      <c r="J20" s="109"/>
      <c r="K20" s="93"/>
    </row>
    <row r="21" spans="1:11" ht="14.25" thickTop="1">
      <c r="A21" s="353" t="s">
        <v>3</v>
      </c>
      <c r="B21" s="354"/>
      <c r="C21" s="24" t="s">
        <v>1</v>
      </c>
      <c r="D21" s="36">
        <f>SUMIF(G15:G20,"一般会計",D15:D20)</f>
        <v>500.75100000000003</v>
      </c>
      <c r="E21" s="346"/>
      <c r="F21" s="346"/>
      <c r="G21" s="349"/>
      <c r="H21" s="349"/>
      <c r="I21" s="351"/>
      <c r="J21" s="351"/>
      <c r="K21" s="357"/>
    </row>
    <row r="22" spans="1:11" ht="14.25" thickBot="1">
      <c r="A22" s="355"/>
      <c r="B22" s="356"/>
      <c r="C22" s="25" t="s">
        <v>241</v>
      </c>
      <c r="D22" s="37">
        <f>SUMIF(G15:G20,"エネルギー対策特別会計",D15:D20)</f>
        <v>991.114</v>
      </c>
      <c r="E22" s="347"/>
      <c r="F22" s="347"/>
      <c r="G22" s="350"/>
      <c r="H22" s="350"/>
      <c r="I22" s="352"/>
      <c r="J22" s="352"/>
      <c r="K22" s="358"/>
    </row>
    <row r="23" spans="1:11" ht="19.5" customHeight="1">
      <c r="A23" s="11"/>
      <c r="K23" s="364"/>
    </row>
    <row r="24" spans="1:11" ht="19.5" customHeight="1">
      <c r="A24" s="12"/>
      <c r="K24" s="348"/>
    </row>
    <row r="25" spans="1:11" ht="19.5" customHeight="1">
      <c r="A25" s="13"/>
      <c r="B25" s="5"/>
      <c r="C25" s="6"/>
      <c r="D25" s="6"/>
      <c r="E25" s="6"/>
      <c r="F25" s="6"/>
      <c r="G25" s="5"/>
      <c r="H25" s="5"/>
      <c r="I25" s="5"/>
      <c r="J25" s="5"/>
      <c r="K25" s="348"/>
    </row>
    <row r="26" spans="1:11" ht="19.5" customHeight="1">
      <c r="A26" s="12"/>
      <c r="K26" s="348"/>
    </row>
    <row r="27" ht="13.5">
      <c r="K27" s="348"/>
    </row>
    <row r="28" ht="13.5">
      <c r="K28" s="348"/>
    </row>
    <row r="29" ht="13.5">
      <c r="K29" s="348"/>
    </row>
    <row r="30" ht="13.5">
      <c r="K30" s="348"/>
    </row>
    <row r="31" ht="13.5">
      <c r="K31" s="348"/>
    </row>
  </sheetData>
  <sheetProtection/>
  <mergeCells count="23">
    <mergeCell ref="I5:I7"/>
    <mergeCell ref="K29:K31"/>
    <mergeCell ref="H4:K4"/>
    <mergeCell ref="K21:K22"/>
    <mergeCell ref="H21:H22"/>
    <mergeCell ref="H5:H7"/>
    <mergeCell ref="K5:K7"/>
    <mergeCell ref="J5:J7"/>
    <mergeCell ref="K23:K25"/>
    <mergeCell ref="F21:F22"/>
    <mergeCell ref="K26:K28"/>
    <mergeCell ref="G21:G22"/>
    <mergeCell ref="I21:I22"/>
    <mergeCell ref="J21:J22"/>
    <mergeCell ref="A21:B22"/>
    <mergeCell ref="E21:E22"/>
    <mergeCell ref="A5:A7"/>
    <mergeCell ref="B5:B7"/>
    <mergeCell ref="F5:F7"/>
    <mergeCell ref="G5:G7"/>
    <mergeCell ref="C5:C7"/>
    <mergeCell ref="E5:E7"/>
    <mergeCell ref="D5:D7"/>
  </mergeCells>
  <dataValidations count="1">
    <dataValidation type="list" allowBlank="1" showInputMessage="1" showErrorMessage="1" sqref="I8:I21 J8:K20">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75" r:id="rId1"/>
  <headerFooter alignWithMargins="0">
    <oddHeader>&amp;L&amp;18様式３</oddHeader>
    <oddFooter>&amp;C&amp;P/&amp;N</oddFooter>
  </headerFooter>
</worksheet>
</file>

<file path=xl/worksheets/sheet4.xml><?xml version="1.0" encoding="utf-8"?>
<worksheet xmlns="http://schemas.openxmlformats.org/spreadsheetml/2006/main" xmlns:r="http://schemas.openxmlformats.org/officeDocument/2006/relationships">
  <sheetPr>
    <tabColor rgb="FF00B0F0"/>
  </sheetPr>
  <dimension ref="A2:O62"/>
  <sheetViews>
    <sheetView view="pageBreakPreview" zoomScale="40" zoomScaleNormal="20" zoomScaleSheetLayoutView="40" zoomScalePageLayoutView="40" workbookViewId="0" topLeftCell="A1">
      <selection activeCell="A2" sqref="A2"/>
    </sheetView>
  </sheetViews>
  <sheetFormatPr defaultColWidth="9.00390625" defaultRowHeight="13.5"/>
  <cols>
    <col min="1" max="1" width="7.125" style="2" customWidth="1"/>
    <col min="2" max="2" width="2.75390625" style="2" customWidth="1"/>
    <col min="3" max="3" width="48.75390625" style="2" customWidth="1"/>
    <col min="4" max="6" width="21.75390625" style="2" customWidth="1"/>
    <col min="7" max="7" width="48.625" style="2" customWidth="1"/>
    <col min="8" max="8" width="67.625" style="2" customWidth="1"/>
    <col min="9" max="12" width="21.75390625" style="2" customWidth="1"/>
    <col min="13" max="13" width="20.75390625" style="2" customWidth="1"/>
    <col min="14" max="14" width="55.75390625" style="2" customWidth="1"/>
    <col min="15" max="15" width="25.75390625" style="2" customWidth="1"/>
    <col min="16" max="17" width="11.50390625" style="2" bestFit="1" customWidth="1"/>
    <col min="18" max="16384" width="9.00390625" style="2" customWidth="1"/>
  </cols>
  <sheetData>
    <row r="2" spans="1:2" ht="32.25">
      <c r="A2" s="38" t="s">
        <v>103</v>
      </c>
      <c r="B2" s="38"/>
    </row>
    <row r="3" spans="1:15" ht="42">
      <c r="A3" s="373" t="s">
        <v>77</v>
      </c>
      <c r="B3" s="373"/>
      <c r="C3" s="373"/>
      <c r="D3" s="373"/>
      <c r="E3" s="373"/>
      <c r="F3" s="373"/>
      <c r="G3" s="373"/>
      <c r="H3" s="373"/>
      <c r="I3" s="373"/>
      <c r="J3" s="373"/>
      <c r="K3" s="373"/>
      <c r="L3" s="373"/>
      <c r="M3" s="373"/>
      <c r="N3" s="373"/>
      <c r="O3" s="373"/>
    </row>
    <row r="4" spans="1:15" ht="39.75" customHeight="1" thickBot="1">
      <c r="A4" s="9"/>
      <c r="B4" s="9"/>
      <c r="C4" s="3"/>
      <c r="D4" s="3"/>
      <c r="E4" s="3"/>
      <c r="F4" s="1"/>
      <c r="G4" s="1"/>
      <c r="H4" s="1"/>
      <c r="I4" s="1"/>
      <c r="J4" s="1"/>
      <c r="K4" s="1"/>
      <c r="L4" s="1"/>
      <c r="M4" s="1"/>
      <c r="N4" s="393" t="s">
        <v>35</v>
      </c>
      <c r="O4" s="394"/>
    </row>
    <row r="5" spans="1:15" ht="30" customHeight="1">
      <c r="A5" s="374" t="s">
        <v>18</v>
      </c>
      <c r="B5" s="395" t="s">
        <v>20</v>
      </c>
      <c r="C5" s="396"/>
      <c r="D5" s="377" t="s">
        <v>71</v>
      </c>
      <c r="E5" s="380" t="s">
        <v>39</v>
      </c>
      <c r="F5" s="381"/>
      <c r="G5" s="407" t="s">
        <v>48</v>
      </c>
      <c r="H5" s="381"/>
      <c r="I5" s="69" t="s">
        <v>55</v>
      </c>
      <c r="J5" s="69" t="s">
        <v>72</v>
      </c>
      <c r="K5" s="382" t="s">
        <v>8</v>
      </c>
      <c r="L5" s="407" t="s">
        <v>56</v>
      </c>
      <c r="M5" s="409"/>
      <c r="N5" s="410"/>
      <c r="O5" s="404" t="s">
        <v>22</v>
      </c>
    </row>
    <row r="6" spans="1:15" ht="30" customHeight="1">
      <c r="A6" s="375"/>
      <c r="B6" s="397"/>
      <c r="C6" s="398"/>
      <c r="D6" s="378"/>
      <c r="E6" s="383" t="s">
        <v>19</v>
      </c>
      <c r="F6" s="367" t="s">
        <v>13</v>
      </c>
      <c r="G6" s="408" t="s">
        <v>14</v>
      </c>
      <c r="H6" s="408" t="s">
        <v>47</v>
      </c>
      <c r="I6" s="70" t="s">
        <v>6</v>
      </c>
      <c r="J6" s="70" t="s">
        <v>7</v>
      </c>
      <c r="K6" s="383"/>
      <c r="L6" s="367" t="s">
        <v>24</v>
      </c>
      <c r="M6" s="369" t="s">
        <v>23</v>
      </c>
      <c r="N6" s="370"/>
      <c r="O6" s="405"/>
    </row>
    <row r="7" spans="1:15" ht="30" customHeight="1" thickBot="1">
      <c r="A7" s="376"/>
      <c r="B7" s="399"/>
      <c r="C7" s="400"/>
      <c r="D7" s="379"/>
      <c r="E7" s="392"/>
      <c r="F7" s="368"/>
      <c r="G7" s="368"/>
      <c r="H7" s="368"/>
      <c r="I7" s="71" t="s">
        <v>9</v>
      </c>
      <c r="J7" s="71" t="s">
        <v>10</v>
      </c>
      <c r="K7" s="72" t="s">
        <v>11</v>
      </c>
      <c r="L7" s="368"/>
      <c r="M7" s="371"/>
      <c r="N7" s="372"/>
      <c r="O7" s="406"/>
    </row>
    <row r="8" spans="1:15" ht="409.5" customHeight="1">
      <c r="A8" s="39">
        <f>'反映状況調'!A34</f>
        <v>22</v>
      </c>
      <c r="B8" s="401" t="str">
        <f>'反映状況調'!B34</f>
        <v>                                            　  高経年化技術評価高度化事業
</v>
      </c>
      <c r="C8" s="402" t="str">
        <f>'反映状況調'!C34</f>
        <v>平成24年度</v>
      </c>
      <c r="D8" s="40">
        <f>'反映状況調'!E34</f>
        <v>871.577</v>
      </c>
      <c r="E8" s="41">
        <f>'反映状況調'!F34</f>
        <v>871.577</v>
      </c>
      <c r="F8" s="42">
        <f>'反映状況調'!G34</f>
        <v>796.934549</v>
      </c>
      <c r="G8" s="80" t="s">
        <v>309</v>
      </c>
      <c r="H8" s="225" t="str">
        <f>'反映状況調'!H34</f>
        <v> 成果については、学協会規格への取り込みなどによって民間事業者の取組に反映させるとともに、諸外国と共有の上、各国の安全対策の向上に貢献することも政策的な目標とすべき。
 こうした指標の定量化は難しいという面があるが、代替指標の設定も視野に入れつつ、年度ごとにきめ細かくプロセス評価を行うことができる仕組みが必要。
 どのような研究成果・判断基準が審査に活用されてきたのか、一層の明確化・透明性の確保を図り、国費投入に係る説明責任を全うすべき。また、審査に活用した結果を踏まえ、更に高度化すべきテーマの検証を行うなどして、今後の事業に生かしていくべき。
 本事業における加速劣化試験による検証だけではなく、既に廃炉が決まった商業炉の材料から実データを得て突合・検証するなど、実験データの更なる信頼性確保を図るべき。
 競争性・効率性の向上を図る観点から、仕様書の見直しやテーマの包括化・細分化等を検討すべき。
 政策体系における事業の位置付けを踏まえた上で、スピード感をもって執行にあたるべき。</v>
      </c>
      <c r="I8" s="40">
        <f>'反映状況調'!K34</f>
        <v>785.989</v>
      </c>
      <c r="J8" s="42">
        <f>'反映状況調'!L34</f>
        <v>662.396</v>
      </c>
      <c r="K8" s="41">
        <f>'反映状況調'!M34</f>
        <v>-123.59300000000007</v>
      </c>
      <c r="L8" s="42">
        <f>'反映状況調'!N34</f>
        <v>0</v>
      </c>
      <c r="M8" s="43" t="str">
        <f>'反映状況調'!O34</f>
        <v>執行等改善</v>
      </c>
      <c r="N8" s="226" t="str">
        <f>'反映状況調'!P34</f>
        <v>・ 本事業は、平成30年度を事業の見直し年度として継続することとし、外部有識者コメントも踏まえつつ、活動指標の見直しを行った。
・ 年度ごとにきめ細かくプロセス評価を行うことができる仕組みとして、従来より行ってきた外部有識者からの意見聴取を継続して行っていく。
・ 審査実績を踏まえて高度化すべきテーマを検証するとともに、廃炉が決まった商業炉の材料から実データを得て検証する研究について、必要性や実施の可否を検討し、今後の計画に取り込むこととする。
・ 審査の過程において、新たに生じるニーズを普段から収集・活用するとともに、競争性・効率性の確保に留意しつつ、スピード感をもって執行を行っていく。
・ なお、事業が順調に進捗してきたことから、全体として、平成28年度は要求減とした。</v>
      </c>
      <c r="O8" s="63"/>
    </row>
    <row r="9" spans="1:15" ht="408.75" customHeight="1" thickBot="1">
      <c r="A9" s="44">
        <f>'反映状況調'!A81</f>
        <v>58</v>
      </c>
      <c r="B9" s="403" t="str">
        <f>'反映状況調'!B81</f>
        <v>原子力災害時における医療体制の実効性確保等事業委託費</v>
      </c>
      <c r="C9" s="366" t="str">
        <f>'反映状況調'!C81</f>
        <v>平成26年度</v>
      </c>
      <c r="D9" s="46">
        <f>'反映状況調'!E81</f>
        <v>476.557</v>
      </c>
      <c r="E9" s="47">
        <f>'反映状況調'!F81</f>
        <v>476.557</v>
      </c>
      <c r="F9" s="48">
        <f>'反映状況調'!G81</f>
        <v>155.526898</v>
      </c>
      <c r="G9" s="49" t="s">
        <v>310</v>
      </c>
      <c r="H9" s="227" t="str">
        <f>'反映状況調'!H81</f>
        <v> 成果目標でいう原子力災害医療体制の整備については、各テーマにおいて、どのような状況が整えば整備されたと認めることができるのか、その与件を明確にしたうえで、原子力災害医療政策全体の中での本事業の位置付け及び最終目標年度（平成２９年度）までのアクションプランを、福島原子力事故の実績を教訓として参考に、抜本的に再定義・再設定し、これに合うアウトカムとアウトプットの合理的な体系化・各年度における達成度の見える化を抜本的にかつ早急に検討すべき。
 原子力災害対策については、国民に深く関わる政策分野であり、スピード感をもって計画的に進めるとともに、分かり易い情報を国民に積極的に提供していくべき。
 本事業における各テーマは、①原子力災害医療体制の整備、②研修カリキュラムの見直し、③人材の育成など、それぞれ複雑な要素の絡み合った事業。全体を抜本的に見直すとともに、予算を厳格に見積もって、事業を再構築すべき。
 各地域の体制整備を支援する内閣府との連携はもとより、厚生労働省とも連携して感染症指定医療機関のノウハウ等を活用するなど、事業効率の向上を図るべき。</v>
      </c>
      <c r="I9" s="46">
        <f>'反映状況調'!K81</f>
        <v>283.269</v>
      </c>
      <c r="J9" s="48">
        <f>'反映状況調'!L81</f>
        <v>0</v>
      </c>
      <c r="K9" s="47">
        <f>'反映状況調'!M81</f>
        <v>-283.269</v>
      </c>
      <c r="L9" s="48">
        <f>'反映状況調'!N81</f>
        <v>-283</v>
      </c>
      <c r="M9" s="50" t="str">
        <f>'反映状況調'!O81</f>
        <v>廃止</v>
      </c>
      <c r="N9" s="228" t="str">
        <f>'反映状況調'!P81</f>
        <v>・ 外部有識者コメントを踏まえ、事業概要、成果目標・指標及び活動指標の見直しを行った。
・ また、本事業ではこれまで東京電力福島第一原子力発電所事故の教訓を踏まえ、医療体制の検討を行うことを主たるテーマとしてきたが、今後は、改正された原子力災害対策指針に基づいた新たな枠組みの下で制度運用を行っていくことが必要。
・ このため、本事業は、平成２７年度でもって終了する。
・ その際は、厚生労働省とも連携して感染症指定医療機関のノウハウ等を活用するなど、スピード感をもって計画的かつ効率的な執行を行っていく。
・ また、地域住民において当該制度がしっかりと浸透することができるよう、内閣府や地元自治体等と連携していく。</v>
      </c>
      <c r="O9" s="64"/>
    </row>
    <row r="10" spans="1:15" ht="42.75" customHeight="1" hidden="1">
      <c r="A10" s="44"/>
      <c r="B10" s="403"/>
      <c r="C10" s="366"/>
      <c r="D10" s="46"/>
      <c r="E10" s="47"/>
      <c r="F10" s="48"/>
      <c r="G10" s="49"/>
      <c r="H10" s="49"/>
      <c r="I10" s="46"/>
      <c r="J10" s="48"/>
      <c r="K10" s="47"/>
      <c r="L10" s="48"/>
      <c r="M10" s="50"/>
      <c r="N10" s="51"/>
      <c r="O10" s="64"/>
    </row>
    <row r="11" spans="1:15" ht="42.75" customHeight="1" hidden="1">
      <c r="A11" s="44"/>
      <c r="B11" s="403"/>
      <c r="C11" s="366"/>
      <c r="D11" s="46"/>
      <c r="E11" s="47"/>
      <c r="F11" s="48"/>
      <c r="G11" s="49"/>
      <c r="H11" s="49"/>
      <c r="I11" s="46"/>
      <c r="J11" s="48"/>
      <c r="K11" s="47"/>
      <c r="L11" s="48"/>
      <c r="M11" s="50"/>
      <c r="N11" s="51"/>
      <c r="O11" s="64"/>
    </row>
    <row r="12" spans="1:15" ht="30" customHeight="1" hidden="1">
      <c r="A12" s="44"/>
      <c r="B12" s="124"/>
      <c r="C12" s="119"/>
      <c r="D12" s="119"/>
      <c r="E12" s="119"/>
      <c r="F12" s="119"/>
      <c r="G12" s="119"/>
      <c r="H12" s="119"/>
      <c r="I12" s="119"/>
      <c r="J12" s="119"/>
      <c r="K12" s="119"/>
      <c r="L12" s="119"/>
      <c r="M12" s="119"/>
      <c r="N12" s="119"/>
      <c r="O12" s="120"/>
    </row>
    <row r="13" spans="1:15" ht="42.75" customHeight="1" hidden="1">
      <c r="A13" s="44"/>
      <c r="B13" s="55"/>
      <c r="C13" s="45"/>
      <c r="D13" s="46"/>
      <c r="E13" s="47"/>
      <c r="F13" s="48"/>
      <c r="G13" s="389"/>
      <c r="H13" s="389"/>
      <c r="I13" s="46"/>
      <c r="J13" s="48"/>
      <c r="K13" s="57"/>
      <c r="L13" s="48"/>
      <c r="M13" s="50"/>
      <c r="N13" s="51"/>
      <c r="O13" s="64"/>
    </row>
    <row r="14" spans="1:15" ht="42.75" customHeight="1" hidden="1">
      <c r="A14" s="44"/>
      <c r="B14" s="55"/>
      <c r="C14" s="45"/>
      <c r="D14" s="46"/>
      <c r="E14" s="47"/>
      <c r="F14" s="48"/>
      <c r="G14" s="390"/>
      <c r="H14" s="390"/>
      <c r="I14" s="46"/>
      <c r="J14" s="48"/>
      <c r="K14" s="47"/>
      <c r="L14" s="48"/>
      <c r="M14" s="50"/>
      <c r="N14" s="51"/>
      <c r="O14" s="64"/>
    </row>
    <row r="15" spans="1:15" ht="42.75" customHeight="1" hidden="1">
      <c r="A15" s="44"/>
      <c r="B15" s="56"/>
      <c r="C15" s="45"/>
      <c r="D15" s="46"/>
      <c r="E15" s="47"/>
      <c r="F15" s="48"/>
      <c r="G15" s="391"/>
      <c r="H15" s="391"/>
      <c r="I15" s="46"/>
      <c r="J15" s="48"/>
      <c r="K15" s="47"/>
      <c r="L15" s="48"/>
      <c r="M15" s="50"/>
      <c r="N15" s="51"/>
      <c r="O15" s="64"/>
    </row>
    <row r="16" spans="1:15" ht="42.75" customHeight="1" hidden="1">
      <c r="A16" s="44"/>
      <c r="B16" s="365"/>
      <c r="C16" s="366"/>
      <c r="D16" s="46"/>
      <c r="E16" s="47"/>
      <c r="F16" s="48"/>
      <c r="G16" s="49"/>
      <c r="H16" s="49"/>
      <c r="I16" s="46"/>
      <c r="J16" s="48"/>
      <c r="K16" s="47"/>
      <c r="L16" s="48"/>
      <c r="M16" s="50"/>
      <c r="N16" s="51"/>
      <c r="O16" s="64"/>
    </row>
    <row r="17" spans="1:15" ht="42.75" customHeight="1" hidden="1">
      <c r="A17" s="44"/>
      <c r="B17" s="365"/>
      <c r="C17" s="366"/>
      <c r="D17" s="46"/>
      <c r="E17" s="47"/>
      <c r="F17" s="48"/>
      <c r="G17" s="49"/>
      <c r="H17" s="49"/>
      <c r="I17" s="46"/>
      <c r="J17" s="48"/>
      <c r="K17" s="47"/>
      <c r="L17" s="48"/>
      <c r="M17" s="50"/>
      <c r="N17" s="51"/>
      <c r="O17" s="64"/>
    </row>
    <row r="18" spans="1:15" ht="42.75" customHeight="1" hidden="1">
      <c r="A18" s="44"/>
      <c r="B18" s="365"/>
      <c r="C18" s="366"/>
      <c r="D18" s="46"/>
      <c r="E18" s="47"/>
      <c r="F18" s="48"/>
      <c r="G18" s="49"/>
      <c r="H18" s="49"/>
      <c r="I18" s="46"/>
      <c r="J18" s="48"/>
      <c r="K18" s="47"/>
      <c r="L18" s="48"/>
      <c r="M18" s="50"/>
      <c r="N18" s="51"/>
      <c r="O18" s="64"/>
    </row>
    <row r="19" spans="1:15" ht="42.75" customHeight="1" hidden="1">
      <c r="A19" s="44"/>
      <c r="B19" s="365"/>
      <c r="C19" s="366"/>
      <c r="D19" s="46"/>
      <c r="E19" s="47"/>
      <c r="F19" s="48"/>
      <c r="G19" s="49"/>
      <c r="H19" s="49"/>
      <c r="I19" s="46"/>
      <c r="J19" s="48"/>
      <c r="K19" s="47"/>
      <c r="L19" s="48"/>
      <c r="M19" s="50"/>
      <c r="N19" s="51"/>
      <c r="O19" s="64"/>
    </row>
    <row r="20" spans="1:15" ht="42.75" customHeight="1" hidden="1">
      <c r="A20" s="44"/>
      <c r="B20" s="365"/>
      <c r="C20" s="366"/>
      <c r="D20" s="46"/>
      <c r="E20" s="47"/>
      <c r="F20" s="48"/>
      <c r="G20" s="49"/>
      <c r="H20" s="49"/>
      <c r="I20" s="46"/>
      <c r="J20" s="48"/>
      <c r="K20" s="47"/>
      <c r="L20" s="48"/>
      <c r="M20" s="50"/>
      <c r="N20" s="51"/>
      <c r="O20" s="64"/>
    </row>
    <row r="21" spans="1:15" ht="42.75" customHeight="1" hidden="1">
      <c r="A21" s="44"/>
      <c r="B21" s="365"/>
      <c r="C21" s="366"/>
      <c r="D21" s="46"/>
      <c r="E21" s="47"/>
      <c r="F21" s="48"/>
      <c r="G21" s="49"/>
      <c r="H21" s="49"/>
      <c r="I21" s="46"/>
      <c r="J21" s="48"/>
      <c r="K21" s="47"/>
      <c r="L21" s="48"/>
      <c r="M21" s="50"/>
      <c r="N21" s="51"/>
      <c r="O21" s="64"/>
    </row>
    <row r="22" spans="1:15" ht="42.75" customHeight="1" hidden="1">
      <c r="A22" s="44"/>
      <c r="B22" s="365"/>
      <c r="C22" s="366"/>
      <c r="D22" s="46"/>
      <c r="E22" s="47"/>
      <c r="F22" s="48"/>
      <c r="G22" s="49"/>
      <c r="H22" s="49"/>
      <c r="I22" s="46"/>
      <c r="J22" s="48"/>
      <c r="K22" s="47"/>
      <c r="L22" s="48"/>
      <c r="M22" s="50"/>
      <c r="N22" s="51"/>
      <c r="O22" s="64"/>
    </row>
    <row r="23" spans="1:15" ht="42.75" customHeight="1" hidden="1">
      <c r="A23" s="44"/>
      <c r="B23" s="365"/>
      <c r="C23" s="366"/>
      <c r="D23" s="46"/>
      <c r="E23" s="47"/>
      <c r="F23" s="48"/>
      <c r="G23" s="49"/>
      <c r="H23" s="49"/>
      <c r="I23" s="46"/>
      <c r="J23" s="48"/>
      <c r="K23" s="47"/>
      <c r="L23" s="48"/>
      <c r="M23" s="50"/>
      <c r="N23" s="51"/>
      <c r="O23" s="64"/>
    </row>
    <row r="24" spans="1:15" ht="42.75" customHeight="1" hidden="1">
      <c r="A24" s="44"/>
      <c r="B24" s="365"/>
      <c r="C24" s="366"/>
      <c r="D24" s="46"/>
      <c r="E24" s="47"/>
      <c r="F24" s="48"/>
      <c r="G24" s="49"/>
      <c r="H24" s="49"/>
      <c r="I24" s="46"/>
      <c r="J24" s="48"/>
      <c r="K24" s="47"/>
      <c r="L24" s="48"/>
      <c r="M24" s="50"/>
      <c r="N24" s="51"/>
      <c r="O24" s="64"/>
    </row>
    <row r="25" spans="1:15" ht="42.75" customHeight="1" hidden="1">
      <c r="A25" s="44"/>
      <c r="B25" s="365"/>
      <c r="C25" s="366"/>
      <c r="D25" s="46"/>
      <c r="E25" s="47"/>
      <c r="F25" s="48"/>
      <c r="G25" s="49"/>
      <c r="H25" s="49"/>
      <c r="I25" s="46"/>
      <c r="J25" s="48"/>
      <c r="K25" s="47"/>
      <c r="L25" s="48"/>
      <c r="M25" s="50"/>
      <c r="N25" s="51"/>
      <c r="O25" s="64"/>
    </row>
    <row r="26" spans="1:15" ht="42.75" customHeight="1" hidden="1">
      <c r="A26" s="44"/>
      <c r="B26" s="365"/>
      <c r="C26" s="366"/>
      <c r="D26" s="46"/>
      <c r="E26" s="47"/>
      <c r="F26" s="48"/>
      <c r="G26" s="49"/>
      <c r="H26" s="49"/>
      <c r="I26" s="46"/>
      <c r="J26" s="48"/>
      <c r="K26" s="47"/>
      <c r="L26" s="48"/>
      <c r="M26" s="50"/>
      <c r="N26" s="51"/>
      <c r="O26" s="64"/>
    </row>
    <row r="27" spans="1:15" ht="42.75" customHeight="1" hidden="1">
      <c r="A27" s="44"/>
      <c r="B27" s="365"/>
      <c r="C27" s="366"/>
      <c r="D27" s="46"/>
      <c r="E27" s="47"/>
      <c r="F27" s="48"/>
      <c r="G27" s="49"/>
      <c r="H27" s="49"/>
      <c r="I27" s="46"/>
      <c r="J27" s="48"/>
      <c r="K27" s="47"/>
      <c r="L27" s="48"/>
      <c r="M27" s="50"/>
      <c r="N27" s="51"/>
      <c r="O27" s="64"/>
    </row>
    <row r="28" spans="1:15" ht="42.75" customHeight="1" hidden="1" thickBot="1">
      <c r="A28" s="58"/>
      <c r="B28" s="384"/>
      <c r="C28" s="385"/>
      <c r="D28" s="52"/>
      <c r="E28" s="53"/>
      <c r="F28" s="54"/>
      <c r="G28" s="54"/>
      <c r="H28" s="62"/>
      <c r="I28" s="52"/>
      <c r="J28" s="54"/>
      <c r="K28" s="53"/>
      <c r="L28" s="54"/>
      <c r="M28" s="59"/>
      <c r="N28" s="60"/>
      <c r="O28" s="65"/>
    </row>
    <row r="29" spans="1:15" ht="42.75" customHeight="1" thickBot="1" thickTop="1">
      <c r="A29" s="386" t="s">
        <v>37</v>
      </c>
      <c r="B29" s="387"/>
      <c r="C29" s="388"/>
      <c r="D29" s="229">
        <f>SUM(D8,D9)</f>
        <v>1348.134</v>
      </c>
      <c r="E29" s="230">
        <f>SUM(E8,E9)</f>
        <v>1348.134</v>
      </c>
      <c r="F29" s="231">
        <f>SUM(F8,F9)</f>
        <v>952.4614469999999</v>
      </c>
      <c r="G29" s="232"/>
      <c r="H29" s="73"/>
      <c r="I29" s="229">
        <f>SUM(I8,I9)</f>
        <v>1069.258</v>
      </c>
      <c r="J29" s="231">
        <f>SUM(J8,J9)</f>
        <v>662.396</v>
      </c>
      <c r="K29" s="233">
        <f>SUM(K8,K9)</f>
        <v>-406.8620000000001</v>
      </c>
      <c r="L29" s="234">
        <f>SUM(L8,L9)</f>
        <v>-283</v>
      </c>
      <c r="M29" s="61"/>
      <c r="N29" s="61"/>
      <c r="O29" s="66"/>
    </row>
    <row r="30" spans="1:15" ht="19.5" customHeight="1">
      <c r="A30" s="104" t="s">
        <v>64</v>
      </c>
      <c r="B30" s="105"/>
      <c r="C30" s="105"/>
      <c r="D30" s="99"/>
      <c r="E30" s="18"/>
      <c r="F30" s="18"/>
      <c r="G30" s="18"/>
      <c r="H30" s="106"/>
      <c r="I30" s="99"/>
      <c r="J30" s="18"/>
      <c r="K30" s="18"/>
      <c r="L30" s="101"/>
      <c r="M30" s="102"/>
      <c r="N30" s="102"/>
      <c r="O30" s="103"/>
    </row>
    <row r="31" spans="1:8" ht="19.5" customHeight="1">
      <c r="A31" s="12" t="s">
        <v>61</v>
      </c>
      <c r="E31" s="26"/>
      <c r="F31" s="26"/>
      <c r="G31" s="26"/>
      <c r="H31" s="26"/>
    </row>
    <row r="32" ht="19.5" customHeight="1">
      <c r="A32" s="13" t="s">
        <v>85</v>
      </c>
    </row>
    <row r="33" spans="1:4" ht="19.5" customHeight="1">
      <c r="A33" s="30" t="s">
        <v>58</v>
      </c>
      <c r="B33" s="122"/>
      <c r="C33" s="28"/>
      <c r="D33" s="28"/>
    </row>
    <row r="34" spans="1:4" ht="19.5" customHeight="1">
      <c r="A34" s="13" t="s">
        <v>86</v>
      </c>
      <c r="B34" s="122"/>
      <c r="C34" s="28"/>
      <c r="D34" s="28"/>
    </row>
    <row r="35" spans="1:15" ht="19.5" customHeight="1">
      <c r="A35" s="12" t="s">
        <v>87</v>
      </c>
      <c r="B35" s="121"/>
      <c r="C35" s="12"/>
      <c r="D35" s="12"/>
      <c r="E35" s="6"/>
      <c r="F35" s="6"/>
      <c r="G35" s="6"/>
      <c r="H35" s="6"/>
      <c r="I35" s="6"/>
      <c r="J35" s="6"/>
      <c r="K35" s="6"/>
      <c r="L35" s="6"/>
      <c r="M35" s="6"/>
      <c r="N35" s="6"/>
      <c r="O35" s="6"/>
    </row>
    <row r="36" spans="1:4" ht="19.5" customHeight="1">
      <c r="A36" s="12" t="s">
        <v>88</v>
      </c>
      <c r="B36" s="121"/>
      <c r="C36" s="12"/>
      <c r="D36" s="12"/>
    </row>
    <row r="37" spans="1:2" ht="19.5" customHeight="1">
      <c r="A37" s="12" t="s">
        <v>89</v>
      </c>
      <c r="B37" s="123"/>
    </row>
    <row r="62" ht="13.5">
      <c r="E62" s="16"/>
    </row>
  </sheetData>
  <sheetProtection/>
  <mergeCells count="36">
    <mergeCell ref="O5:O7"/>
    <mergeCell ref="G5:H5"/>
    <mergeCell ref="H6:H7"/>
    <mergeCell ref="G6:G7"/>
    <mergeCell ref="G13:G15"/>
    <mergeCell ref="L5:N5"/>
    <mergeCell ref="B17:C17"/>
    <mergeCell ref="H13:H15"/>
    <mergeCell ref="E6:E7"/>
    <mergeCell ref="F6:F7"/>
    <mergeCell ref="N4:O4"/>
    <mergeCell ref="B5:C7"/>
    <mergeCell ref="B8:C8"/>
    <mergeCell ref="B9:C9"/>
    <mergeCell ref="B10:C10"/>
    <mergeCell ref="B11:C11"/>
    <mergeCell ref="B28:C28"/>
    <mergeCell ref="B18:C18"/>
    <mergeCell ref="B19:C19"/>
    <mergeCell ref="B20:C20"/>
    <mergeCell ref="B21:C21"/>
    <mergeCell ref="A29:C29"/>
    <mergeCell ref="B23:C23"/>
    <mergeCell ref="B24:C24"/>
    <mergeCell ref="B25:C25"/>
    <mergeCell ref="B26:C26"/>
    <mergeCell ref="B27:C27"/>
    <mergeCell ref="L6:L7"/>
    <mergeCell ref="M6:N7"/>
    <mergeCell ref="A3:O3"/>
    <mergeCell ref="A5:A7"/>
    <mergeCell ref="D5:D7"/>
    <mergeCell ref="E5:F5"/>
    <mergeCell ref="K5:K6"/>
    <mergeCell ref="B22:C22"/>
    <mergeCell ref="B16:C16"/>
  </mergeCells>
  <dataValidations count="2">
    <dataValidation type="list" allowBlank="1" showInputMessage="1" showErrorMessage="1" sqref="M16:M28">
      <formula1>"廃止, 段階的廃止, 縮減, 執行等改善,現状通り"</formula1>
    </dataValidation>
    <dataValidation type="list" allowBlank="1" showInputMessage="1" showErrorMessage="1" sqref="M8:M15">
      <formula1>"廃止, 縮減, 執行等改善,予定通り終了,現状通り"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5" r:id="rId1"/>
  <headerFooter alignWithMargins="0">
    <oddHeader>&amp;L&amp;24様式４&amp;18
</oddHeader>
    <oddFooter>&amp;C&amp;P/&amp;N</oddFooter>
  </headerFooter>
</worksheet>
</file>

<file path=xl/worksheets/sheet5.xml><?xml version="1.0" encoding="utf-8"?>
<worksheet xmlns="http://schemas.openxmlformats.org/spreadsheetml/2006/main" xmlns:r="http://schemas.openxmlformats.org/officeDocument/2006/relationships">
  <sheetPr>
    <tabColor rgb="FFFFFF00"/>
  </sheetPr>
  <dimension ref="A1:Z62"/>
  <sheetViews>
    <sheetView view="pageBreakPreview" zoomScale="85" zoomScaleNormal="70" zoomScaleSheetLayoutView="85" zoomScalePageLayoutView="85" workbookViewId="0" topLeftCell="A1">
      <selection activeCell="A1" sqref="A1"/>
    </sheetView>
  </sheetViews>
  <sheetFormatPr defaultColWidth="3.50390625" defaultRowHeight="13.5"/>
  <cols>
    <col min="1" max="1" width="17.00390625" style="0" customWidth="1"/>
    <col min="2" max="2" width="10.875" style="0" customWidth="1"/>
    <col min="3" max="3" width="8.50390625" style="0" customWidth="1"/>
    <col min="4" max="4" width="12.75390625" style="0" customWidth="1"/>
    <col min="5" max="5" width="8.625" style="0" customWidth="1"/>
    <col min="6" max="6" width="12.75390625" style="0" customWidth="1"/>
    <col min="7" max="7" width="10.75390625" style="0" customWidth="1"/>
    <col min="8" max="8" width="10.875" style="0" customWidth="1"/>
    <col min="9" max="9" width="8.50390625" style="0" customWidth="1"/>
    <col min="10" max="10" width="12.75390625" style="0" customWidth="1"/>
    <col min="11" max="11" width="8.50390625" style="0" customWidth="1"/>
    <col min="12" max="12" width="12.75390625" style="0" customWidth="1"/>
    <col min="13" max="13" width="8.50390625" style="0" customWidth="1"/>
    <col min="14" max="14" width="12.75390625" style="0" customWidth="1"/>
    <col min="15" max="15" width="10.75390625" style="0" customWidth="1"/>
    <col min="16" max="16" width="12.75390625" style="0" customWidth="1"/>
    <col min="17" max="17" width="10.875" style="0" customWidth="1"/>
    <col min="18" max="18" width="8.50390625" style="0" customWidth="1"/>
    <col min="19" max="19" width="12.75390625" style="0" customWidth="1"/>
    <col min="20" max="20" width="8.50390625" style="0" customWidth="1"/>
    <col min="21" max="21" width="12.75390625" style="0" customWidth="1"/>
    <col min="22" max="22" width="8.50390625" style="0" customWidth="1"/>
    <col min="23" max="23" width="12.75390625" style="0" customWidth="1"/>
    <col min="24" max="25" width="10.75390625" style="0" customWidth="1"/>
  </cols>
  <sheetData>
    <row r="1" spans="1:25" ht="13.5">
      <c r="A1" s="2"/>
      <c r="B1" s="2"/>
      <c r="C1" s="2"/>
      <c r="D1" s="2"/>
      <c r="E1" s="2"/>
      <c r="F1" s="2"/>
      <c r="G1" s="2"/>
      <c r="H1" s="2"/>
      <c r="I1" s="2"/>
      <c r="J1" s="2"/>
      <c r="K1" s="2"/>
      <c r="L1" s="2"/>
      <c r="M1" s="2"/>
      <c r="N1" s="2"/>
      <c r="O1" s="2"/>
      <c r="P1" s="2"/>
      <c r="Q1" s="2"/>
      <c r="R1" s="2"/>
      <c r="S1" s="2"/>
      <c r="T1" s="2"/>
      <c r="U1" s="2"/>
      <c r="V1" s="2"/>
      <c r="W1" s="2"/>
      <c r="X1" s="2"/>
      <c r="Y1" s="2"/>
    </row>
    <row r="2" spans="1:25" ht="13.5">
      <c r="A2" s="2"/>
      <c r="B2" s="2"/>
      <c r="C2" s="2"/>
      <c r="D2" s="2"/>
      <c r="E2" s="2"/>
      <c r="F2" s="2"/>
      <c r="G2" s="2"/>
      <c r="H2" s="2"/>
      <c r="I2" s="2"/>
      <c r="J2" s="2"/>
      <c r="K2" s="2"/>
      <c r="L2" s="2"/>
      <c r="M2" s="2"/>
      <c r="N2" s="2"/>
      <c r="O2" s="2"/>
      <c r="P2" s="2"/>
      <c r="Q2" s="2"/>
      <c r="R2" s="2"/>
      <c r="S2" s="2"/>
      <c r="T2" s="2"/>
      <c r="U2" s="2"/>
      <c r="V2" s="2"/>
      <c r="W2" s="2"/>
      <c r="X2" s="2"/>
      <c r="Y2" s="2"/>
    </row>
    <row r="3" spans="1:25" ht="21">
      <c r="A3" s="418" t="s">
        <v>78</v>
      </c>
      <c r="B3" s="418"/>
      <c r="C3" s="418"/>
      <c r="D3" s="418"/>
      <c r="E3" s="418"/>
      <c r="F3" s="418"/>
      <c r="G3" s="418"/>
      <c r="H3" s="418"/>
      <c r="I3" s="418"/>
      <c r="J3" s="418"/>
      <c r="K3" s="418"/>
      <c r="L3" s="418"/>
      <c r="M3" s="418"/>
      <c r="N3" s="418"/>
      <c r="O3" s="418"/>
      <c r="P3" s="418"/>
      <c r="Q3" s="418"/>
      <c r="R3" s="418"/>
      <c r="S3" s="418"/>
      <c r="T3" s="418"/>
      <c r="U3" s="418"/>
      <c r="V3" s="418"/>
      <c r="W3" s="418"/>
      <c r="X3" s="418"/>
      <c r="Y3" s="418"/>
    </row>
    <row r="4" spans="1:25" ht="17.25">
      <c r="A4" s="29"/>
      <c r="B4" s="2"/>
      <c r="C4" s="2"/>
      <c r="D4" s="2"/>
      <c r="E4" s="2"/>
      <c r="F4" s="2"/>
      <c r="G4" s="2"/>
      <c r="H4" s="2"/>
      <c r="I4" s="2"/>
      <c r="J4" s="2"/>
      <c r="K4" s="2"/>
      <c r="L4" s="2"/>
      <c r="M4" s="2"/>
      <c r="N4" s="2"/>
      <c r="O4" s="2"/>
      <c r="P4" s="2"/>
      <c r="Q4" s="2"/>
      <c r="R4" s="2"/>
      <c r="S4" s="2"/>
      <c r="T4" s="2"/>
      <c r="U4" s="2"/>
      <c r="V4" s="2"/>
      <c r="W4" s="2"/>
      <c r="X4" s="2"/>
      <c r="Y4" s="2"/>
    </row>
    <row r="5" spans="1:25" ht="14.25" thickBot="1">
      <c r="A5" s="2"/>
      <c r="B5" s="2"/>
      <c r="C5" s="2"/>
      <c r="D5" s="2"/>
      <c r="E5" s="2"/>
      <c r="F5" s="2"/>
      <c r="G5" s="2"/>
      <c r="H5" s="2"/>
      <c r="I5" s="2"/>
      <c r="J5" s="2"/>
      <c r="K5" s="2"/>
      <c r="L5" s="2"/>
      <c r="M5" s="2"/>
      <c r="N5" s="2"/>
      <c r="O5" s="2"/>
      <c r="P5" s="2"/>
      <c r="Q5" s="2"/>
      <c r="R5" s="2"/>
      <c r="S5" s="2"/>
      <c r="T5" s="2"/>
      <c r="U5" s="2"/>
      <c r="V5" s="2"/>
      <c r="W5" s="2"/>
      <c r="X5" s="2"/>
      <c r="Y5" s="17" t="s">
        <v>34</v>
      </c>
    </row>
    <row r="6" spans="1:25" ht="30" customHeight="1" thickBot="1" thickTop="1">
      <c r="A6" s="419" t="s">
        <v>33</v>
      </c>
      <c r="B6" s="422" t="s">
        <v>32</v>
      </c>
      <c r="C6" s="423"/>
      <c r="D6" s="423"/>
      <c r="E6" s="423"/>
      <c r="F6" s="423"/>
      <c r="G6" s="424"/>
      <c r="H6" s="425" t="s">
        <v>31</v>
      </c>
      <c r="I6" s="426"/>
      <c r="J6" s="426"/>
      <c r="K6" s="426"/>
      <c r="L6" s="426"/>
      <c r="M6" s="426"/>
      <c r="N6" s="426"/>
      <c r="O6" s="426"/>
      <c r="P6" s="427"/>
      <c r="Q6" s="425" t="s">
        <v>30</v>
      </c>
      <c r="R6" s="426"/>
      <c r="S6" s="426"/>
      <c r="T6" s="426"/>
      <c r="U6" s="426"/>
      <c r="V6" s="426"/>
      <c r="W6" s="426"/>
      <c r="X6" s="426"/>
      <c r="Y6" s="427"/>
    </row>
    <row r="7" spans="1:25" ht="30" customHeight="1">
      <c r="A7" s="420"/>
      <c r="B7" s="428" t="s">
        <v>81</v>
      </c>
      <c r="C7" s="411" t="s">
        <v>45</v>
      </c>
      <c r="D7" s="412"/>
      <c r="E7" s="460" t="s">
        <v>28</v>
      </c>
      <c r="F7" s="412"/>
      <c r="G7" s="431" t="s">
        <v>40</v>
      </c>
      <c r="H7" s="428" t="s">
        <v>79</v>
      </c>
      <c r="I7" s="411" t="s">
        <v>29</v>
      </c>
      <c r="J7" s="412"/>
      <c r="K7" s="411" t="s">
        <v>28</v>
      </c>
      <c r="L7" s="412"/>
      <c r="M7" s="411" t="s">
        <v>93</v>
      </c>
      <c r="N7" s="412"/>
      <c r="O7" s="436" t="s">
        <v>41</v>
      </c>
      <c r="P7" s="431" t="s">
        <v>80</v>
      </c>
      <c r="Q7" s="428" t="s">
        <v>79</v>
      </c>
      <c r="R7" s="411" t="s">
        <v>29</v>
      </c>
      <c r="S7" s="412"/>
      <c r="T7" s="411" t="s">
        <v>28</v>
      </c>
      <c r="U7" s="412"/>
      <c r="V7" s="411" t="s">
        <v>94</v>
      </c>
      <c r="W7" s="412"/>
      <c r="X7" s="436" t="s">
        <v>44</v>
      </c>
      <c r="Y7" s="431" t="s">
        <v>80</v>
      </c>
    </row>
    <row r="8" spans="1:25" ht="30" customHeight="1" thickBot="1">
      <c r="A8" s="420"/>
      <c r="B8" s="429"/>
      <c r="C8" s="413"/>
      <c r="D8" s="414"/>
      <c r="E8" s="461"/>
      <c r="F8" s="462"/>
      <c r="G8" s="432"/>
      <c r="H8" s="429"/>
      <c r="I8" s="413"/>
      <c r="J8" s="414"/>
      <c r="K8" s="413"/>
      <c r="L8" s="414"/>
      <c r="M8" s="413"/>
      <c r="N8" s="414"/>
      <c r="O8" s="437"/>
      <c r="P8" s="434"/>
      <c r="Q8" s="429"/>
      <c r="R8" s="413"/>
      <c r="S8" s="414"/>
      <c r="T8" s="413"/>
      <c r="U8" s="414"/>
      <c r="V8" s="413"/>
      <c r="W8" s="414"/>
      <c r="X8" s="458"/>
      <c r="Y8" s="434"/>
    </row>
    <row r="9" spans="1:25" ht="30" customHeight="1" thickBot="1">
      <c r="A9" s="421"/>
      <c r="B9" s="430"/>
      <c r="C9" s="114" t="s">
        <v>27</v>
      </c>
      <c r="D9" s="115" t="s">
        <v>26</v>
      </c>
      <c r="E9" s="116" t="s">
        <v>25</v>
      </c>
      <c r="F9" s="117" t="s">
        <v>24</v>
      </c>
      <c r="G9" s="433"/>
      <c r="H9" s="430"/>
      <c r="I9" s="114" t="s">
        <v>25</v>
      </c>
      <c r="J9" s="118" t="s">
        <v>24</v>
      </c>
      <c r="K9" s="114" t="s">
        <v>25</v>
      </c>
      <c r="L9" s="118" t="s">
        <v>24</v>
      </c>
      <c r="M9" s="114" t="s">
        <v>25</v>
      </c>
      <c r="N9" s="118" t="s">
        <v>24</v>
      </c>
      <c r="O9" s="438"/>
      <c r="P9" s="435"/>
      <c r="Q9" s="430"/>
      <c r="R9" s="114" t="s">
        <v>25</v>
      </c>
      <c r="S9" s="118" t="s">
        <v>24</v>
      </c>
      <c r="T9" s="114" t="s">
        <v>25</v>
      </c>
      <c r="U9" s="118" t="s">
        <v>24</v>
      </c>
      <c r="V9" s="114" t="s">
        <v>25</v>
      </c>
      <c r="W9" s="118" t="s">
        <v>24</v>
      </c>
      <c r="X9" s="459"/>
      <c r="Y9" s="435"/>
    </row>
    <row r="10" spans="1:25" ht="15" customHeight="1" thickTop="1">
      <c r="A10" s="475" t="s">
        <v>103</v>
      </c>
      <c r="B10" s="478">
        <f>'反映状況調'!A82</f>
        <v>59</v>
      </c>
      <c r="C10" s="472">
        <f>COUNTIF('反映状況調'!O9:O83,"廃止")</f>
        <v>1</v>
      </c>
      <c r="D10" s="449">
        <f>SUMIF('反映状況調'!O9:O83,"廃止",'反映状況調'!N9:N83)</f>
        <v>-283</v>
      </c>
      <c r="E10" s="455">
        <f>COUNTIF('反映状況調'!O9:O83,"縮減")</f>
        <v>4</v>
      </c>
      <c r="F10" s="469">
        <f>SUMIF('反映状況調'!O9:O83,"縮減",'反映状況調'!N9:N83)</f>
        <v>-744.8</v>
      </c>
      <c r="G10" s="466">
        <f>COUNTIF('反映状況調'!O9:O83,"執行等改善")</f>
        <v>42</v>
      </c>
      <c r="H10" s="463">
        <f>COUNTIF('反映状況調'!S9:S83,"一般会計")</f>
        <v>6</v>
      </c>
      <c r="I10" s="415">
        <f>_xlfn.COUNTIFS('反映状況調'!O9:O83,"廃止",'反映状況調'!S9:S83,"一般会計")</f>
        <v>0</v>
      </c>
      <c r="J10" s="449">
        <f>_xlfn.SUMIFS('反映状況調'!N9:N83,'反映状況調'!O9:O83,"廃止",'反映状況調'!S9:S83,"一般会計")</f>
        <v>0</v>
      </c>
      <c r="K10" s="472">
        <f>_xlfn.COUNTIFS('反映状況調'!O9:O83,"縮減",'反映状況調'!S9:S83,"一般会計")</f>
        <v>0</v>
      </c>
      <c r="L10" s="452">
        <f>_xlfn.SUMIFS('反映状況調'!N9:N83,'反映状況調'!O9:O83,"縮減",'反映状況調'!S9:S83,"一般会計")</f>
        <v>0</v>
      </c>
      <c r="M10" s="415">
        <f>I10+K10</f>
        <v>0</v>
      </c>
      <c r="N10" s="440">
        <f>J10+L10</f>
        <v>0</v>
      </c>
      <c r="O10" s="443">
        <f>_xlfn.COUNTIFS('反映状況調'!O9:O83,"執行等改善",'反映状況調'!S9:S83,"一般会計")</f>
        <v>5</v>
      </c>
      <c r="P10" s="446">
        <f>'反映状況調'!L86+'27新規事業'!E21+'28新規要求事業'!D21</f>
        <v>5501.954000000001</v>
      </c>
      <c r="Q10" s="463">
        <f>COUNTIF('反映状況調'!S9:S83,"エネルギー対策特別会計")</f>
        <v>53</v>
      </c>
      <c r="R10" s="415">
        <f>_xlfn.COUNTIFS('反映状況調'!O9:O83,"廃止",'反映状況調'!S9:S83,"エネルギー対策特別会計")</f>
        <v>1</v>
      </c>
      <c r="S10" s="449">
        <f>_xlfn.SUMIFS('反映状況調'!N9:N83,'反映状況調'!O9:O83,"廃止",'反映状況調'!S9:S83,"エネルギー対策特別会計")</f>
        <v>-283</v>
      </c>
      <c r="T10" s="472">
        <f>_xlfn.COUNTIFS('反映状況調'!O9:O83,"縮減",'反映状況調'!S9:S83,"エネルギー対策特別会計")</f>
        <v>4</v>
      </c>
      <c r="U10" s="452">
        <f>_xlfn.SUMIFS('反映状況調'!N9:N83,'反映状況調'!O9:O83,"縮減",'反映状況調'!S9:S83,"エネルギー対策特別会計")</f>
        <v>-744.8</v>
      </c>
      <c r="V10" s="415">
        <f>R10+T10</f>
        <v>5</v>
      </c>
      <c r="W10" s="440">
        <f>S10+U10</f>
        <v>-1027.8</v>
      </c>
      <c r="X10" s="443">
        <f>_xlfn.COUNTIFS('反映状況調'!O9:O83,"執行等改善",'反映状況調'!S9:S83,"エネルギー対策特別会計")</f>
        <v>37</v>
      </c>
      <c r="Y10" s="446">
        <f>'反映状況調'!L87+'27新規事業'!E22+'28新規要求事業'!D22</f>
        <v>36337.776</v>
      </c>
    </row>
    <row r="11" spans="1:25" ht="13.5">
      <c r="A11" s="476"/>
      <c r="B11" s="479"/>
      <c r="C11" s="473"/>
      <c r="D11" s="450"/>
      <c r="E11" s="456"/>
      <c r="F11" s="470"/>
      <c r="G11" s="467"/>
      <c r="H11" s="464"/>
      <c r="I11" s="416"/>
      <c r="J11" s="450"/>
      <c r="K11" s="473"/>
      <c r="L11" s="453"/>
      <c r="M11" s="416"/>
      <c r="N11" s="441"/>
      <c r="O11" s="444"/>
      <c r="P11" s="447"/>
      <c r="Q11" s="464"/>
      <c r="R11" s="416"/>
      <c r="S11" s="450"/>
      <c r="T11" s="473"/>
      <c r="U11" s="453"/>
      <c r="V11" s="416"/>
      <c r="W11" s="441"/>
      <c r="X11" s="444"/>
      <c r="Y11" s="447"/>
    </row>
    <row r="12" spans="1:25" ht="14.25" thickBot="1">
      <c r="A12" s="477"/>
      <c r="B12" s="480"/>
      <c r="C12" s="474"/>
      <c r="D12" s="451"/>
      <c r="E12" s="457"/>
      <c r="F12" s="471"/>
      <c r="G12" s="468"/>
      <c r="H12" s="465"/>
      <c r="I12" s="417"/>
      <c r="J12" s="451"/>
      <c r="K12" s="474"/>
      <c r="L12" s="454"/>
      <c r="M12" s="417"/>
      <c r="N12" s="442"/>
      <c r="O12" s="445"/>
      <c r="P12" s="448"/>
      <c r="Q12" s="465"/>
      <c r="R12" s="417"/>
      <c r="S12" s="451"/>
      <c r="T12" s="474"/>
      <c r="U12" s="454"/>
      <c r="V12" s="417"/>
      <c r="W12" s="442"/>
      <c r="X12" s="445"/>
      <c r="Y12" s="448"/>
    </row>
    <row r="13" spans="1:25" ht="19.5" customHeight="1" thickTop="1">
      <c r="A13" s="2" t="s">
        <v>65</v>
      </c>
      <c r="B13" s="2"/>
      <c r="C13" s="2"/>
      <c r="D13" s="2"/>
      <c r="E13" s="2"/>
      <c r="F13" s="2"/>
      <c r="G13" s="2"/>
      <c r="H13" s="2"/>
      <c r="I13" s="2"/>
      <c r="J13" s="2"/>
      <c r="K13" s="2"/>
      <c r="L13" s="2"/>
      <c r="M13" s="2"/>
      <c r="N13" s="2"/>
      <c r="O13" s="2"/>
      <c r="P13" s="2"/>
      <c r="Q13" s="2"/>
      <c r="R13" s="2"/>
      <c r="S13" s="2"/>
      <c r="T13" s="2"/>
      <c r="U13" s="2"/>
      <c r="V13" s="2"/>
      <c r="W13" s="2"/>
      <c r="X13" s="2"/>
      <c r="Y13" s="2"/>
    </row>
    <row r="14" spans="1:25" ht="19.5" customHeight="1">
      <c r="A14" s="2" t="s">
        <v>99</v>
      </c>
      <c r="B14" s="2"/>
      <c r="C14" s="2"/>
      <c r="D14" s="2"/>
      <c r="E14" s="2"/>
      <c r="F14" s="2"/>
      <c r="G14" s="2"/>
      <c r="H14" s="2"/>
      <c r="I14" s="2"/>
      <c r="J14" s="2"/>
      <c r="K14" s="2"/>
      <c r="L14" s="2"/>
      <c r="M14" s="2"/>
      <c r="N14" s="2"/>
      <c r="O14" s="2"/>
      <c r="P14" s="2"/>
      <c r="Q14" s="2"/>
      <c r="R14" s="2"/>
      <c r="S14" s="2"/>
      <c r="T14" s="2"/>
      <c r="U14" s="2"/>
      <c r="V14" s="2"/>
      <c r="W14" s="2"/>
      <c r="X14" s="2"/>
      <c r="Y14" s="2"/>
    </row>
    <row r="15" spans="1:25" ht="19.5" customHeight="1">
      <c r="A15" s="13" t="s">
        <v>100</v>
      </c>
      <c r="B15" s="2"/>
      <c r="C15" s="2"/>
      <c r="D15" s="2"/>
      <c r="E15" s="2"/>
      <c r="F15" s="2"/>
      <c r="G15" s="2"/>
      <c r="H15" s="2"/>
      <c r="I15" s="2"/>
      <c r="J15" s="2"/>
      <c r="K15" s="2"/>
      <c r="L15" s="2"/>
      <c r="M15" s="2"/>
      <c r="N15" s="2"/>
      <c r="O15" s="2"/>
      <c r="P15" s="2"/>
      <c r="Q15" s="2"/>
      <c r="R15" s="2"/>
      <c r="S15" s="2"/>
      <c r="T15" s="2"/>
      <c r="U15" s="2"/>
      <c r="V15" s="2"/>
      <c r="W15" s="2"/>
      <c r="X15" s="2"/>
      <c r="Y15" s="2"/>
    </row>
    <row r="16" spans="1:25" ht="19.5" customHeight="1">
      <c r="A16" s="30" t="s">
        <v>58</v>
      </c>
      <c r="B16" s="122"/>
      <c r="C16" s="6"/>
      <c r="D16" s="6"/>
      <c r="E16" s="6"/>
      <c r="F16" s="6"/>
      <c r="G16" s="6"/>
      <c r="H16" s="6"/>
      <c r="I16" s="6"/>
      <c r="J16" s="6"/>
      <c r="K16" s="6"/>
      <c r="L16" s="6"/>
      <c r="M16" s="6"/>
      <c r="N16" s="6"/>
      <c r="O16" s="6"/>
      <c r="P16" s="5"/>
      <c r="Q16" s="5"/>
      <c r="R16" s="2"/>
      <c r="S16" s="2"/>
      <c r="T16" s="2"/>
      <c r="U16" s="2"/>
      <c r="V16" s="2"/>
      <c r="W16" s="2"/>
      <c r="X16" s="2"/>
      <c r="Y16" s="2"/>
    </row>
    <row r="17" spans="1:25" ht="19.5" customHeight="1">
      <c r="A17" s="13" t="s">
        <v>86</v>
      </c>
      <c r="B17" s="122"/>
      <c r="C17" s="6"/>
      <c r="D17" s="6"/>
      <c r="E17" s="6"/>
      <c r="F17" s="6"/>
      <c r="G17" s="6"/>
      <c r="H17" s="6"/>
      <c r="I17" s="6"/>
      <c r="J17" s="6"/>
      <c r="K17" s="6"/>
      <c r="L17" s="6"/>
      <c r="M17" s="6"/>
      <c r="N17" s="6"/>
      <c r="O17" s="6"/>
      <c r="P17" s="5"/>
      <c r="Q17" s="5"/>
      <c r="R17" s="2"/>
      <c r="S17" s="2"/>
      <c r="T17" s="2"/>
      <c r="U17" s="2"/>
      <c r="V17" s="2"/>
      <c r="W17" s="2"/>
      <c r="X17" s="2"/>
      <c r="Y17" s="2"/>
    </row>
    <row r="18" spans="1:25" ht="18" customHeight="1">
      <c r="A18" s="12" t="s">
        <v>95</v>
      </c>
      <c r="B18" s="121"/>
      <c r="C18" s="2"/>
      <c r="D18" s="2"/>
      <c r="E18" s="2"/>
      <c r="F18" s="2"/>
      <c r="G18" s="2"/>
      <c r="H18" s="2"/>
      <c r="I18" s="2"/>
      <c r="J18" s="2"/>
      <c r="K18" s="2"/>
      <c r="L18" s="2"/>
      <c r="M18" s="2"/>
      <c r="N18" s="2"/>
      <c r="O18" s="2"/>
      <c r="P18" s="2"/>
      <c r="Q18" s="2"/>
      <c r="R18" s="2"/>
      <c r="S18" s="2"/>
      <c r="T18" s="2"/>
      <c r="U18" s="2"/>
      <c r="V18" s="2"/>
      <c r="W18" s="2"/>
      <c r="X18" s="2"/>
      <c r="Y18" s="2"/>
    </row>
    <row r="19" spans="1:25" ht="17.25" customHeight="1">
      <c r="A19" s="12" t="s">
        <v>96</v>
      </c>
      <c r="B19" s="121"/>
      <c r="C19" s="2"/>
      <c r="D19" s="2"/>
      <c r="E19" s="2"/>
      <c r="F19" s="2"/>
      <c r="G19" s="2"/>
      <c r="H19" s="2"/>
      <c r="I19" s="2"/>
      <c r="J19" s="2"/>
      <c r="K19" s="2"/>
      <c r="L19" s="2"/>
      <c r="M19" s="2"/>
      <c r="N19" s="2"/>
      <c r="O19" s="2"/>
      <c r="P19" s="2"/>
      <c r="Q19" s="2"/>
      <c r="R19" s="2"/>
      <c r="S19" s="2"/>
      <c r="T19" s="2"/>
      <c r="U19" s="2"/>
      <c r="V19" s="2"/>
      <c r="W19" s="2"/>
      <c r="X19" s="2"/>
      <c r="Y19" s="2"/>
    </row>
    <row r="20" spans="1:25" ht="19.5" customHeight="1">
      <c r="A20" s="439" t="s">
        <v>101</v>
      </c>
      <c r="B20" s="439"/>
      <c r="C20" s="439"/>
      <c r="D20" s="439"/>
      <c r="E20" s="439"/>
      <c r="F20" s="439"/>
      <c r="G20" s="439"/>
      <c r="H20" s="439"/>
      <c r="I20" s="439"/>
      <c r="J20" s="439"/>
      <c r="K20" s="439"/>
      <c r="L20" s="439"/>
      <c r="M20" s="439"/>
      <c r="N20" s="439"/>
      <c r="O20" s="439"/>
      <c r="P20" s="439"/>
      <c r="Q20" s="439"/>
      <c r="R20" s="439"/>
      <c r="S20" s="439"/>
      <c r="T20" s="439"/>
      <c r="U20" s="439"/>
      <c r="V20" s="439"/>
      <c r="W20" s="439"/>
      <c r="X20" s="439"/>
      <c r="Y20" s="439"/>
    </row>
    <row r="21" spans="1:25" ht="19.5" customHeight="1">
      <c r="A21" s="7" t="s">
        <v>97</v>
      </c>
      <c r="B21" s="7"/>
      <c r="C21" s="7"/>
      <c r="D21" s="7"/>
      <c r="E21" s="7"/>
      <c r="F21" s="7"/>
      <c r="G21" s="7"/>
      <c r="H21" s="7"/>
      <c r="I21" s="7"/>
      <c r="J21" s="7"/>
      <c r="K21" s="7"/>
      <c r="L21" s="7"/>
      <c r="M21" s="7"/>
      <c r="N21" s="7"/>
      <c r="O21" s="7"/>
      <c r="P21" s="7"/>
      <c r="Q21" s="7"/>
      <c r="R21" s="7"/>
      <c r="S21" s="7"/>
      <c r="T21" s="7"/>
      <c r="U21" s="7"/>
      <c r="V21" s="7"/>
      <c r="W21" s="7"/>
      <c r="X21" s="7"/>
      <c r="Y21" s="7"/>
    </row>
    <row r="22" spans="1:25" ht="19.5" customHeight="1">
      <c r="A22" s="439" t="s">
        <v>102</v>
      </c>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row>
    <row r="23" spans="1:25" ht="13.5">
      <c r="A23" s="2"/>
      <c r="B23" s="2"/>
      <c r="C23" s="2"/>
      <c r="D23" s="2"/>
      <c r="E23" s="2"/>
      <c r="F23" s="2"/>
      <c r="G23" s="2"/>
      <c r="H23" s="2"/>
      <c r="I23" s="2"/>
      <c r="J23" s="2"/>
      <c r="K23" s="2"/>
      <c r="L23" s="2"/>
      <c r="M23" s="2"/>
      <c r="N23" s="2"/>
      <c r="O23" s="2"/>
      <c r="P23" s="2"/>
      <c r="Q23" s="2"/>
      <c r="R23" s="2"/>
      <c r="S23" s="2"/>
      <c r="T23" s="2"/>
      <c r="U23" s="2"/>
      <c r="V23" s="2"/>
      <c r="W23" s="2"/>
      <c r="X23" s="2"/>
      <c r="Y23" s="2"/>
    </row>
    <row r="24" spans="1:25" ht="13.5">
      <c r="A24" s="2"/>
      <c r="B24" s="2"/>
      <c r="C24" s="2"/>
      <c r="D24" s="2"/>
      <c r="E24" s="2"/>
      <c r="F24" s="2"/>
      <c r="G24" s="2"/>
      <c r="H24" s="2"/>
      <c r="I24" s="2"/>
      <c r="J24" s="2"/>
      <c r="K24" s="2"/>
      <c r="L24" s="2"/>
      <c r="M24" s="2"/>
      <c r="N24" s="2"/>
      <c r="O24" s="2"/>
      <c r="P24" s="2"/>
      <c r="Q24" s="2"/>
      <c r="R24" s="2"/>
      <c r="S24" s="2"/>
      <c r="T24" s="2"/>
      <c r="U24" s="2"/>
      <c r="V24" s="2"/>
      <c r="W24" s="2"/>
      <c r="X24" s="2"/>
      <c r="Y24" s="2"/>
    </row>
    <row r="25" spans="1:25" ht="13.5">
      <c r="A25" s="2"/>
      <c r="B25" s="2"/>
      <c r="C25" s="2"/>
      <c r="D25" s="2"/>
      <c r="E25" s="2"/>
      <c r="F25" s="2"/>
      <c r="G25" s="2"/>
      <c r="H25" s="2"/>
      <c r="I25" s="2"/>
      <c r="J25" s="2"/>
      <c r="K25" s="2"/>
      <c r="L25" s="2"/>
      <c r="M25" s="2"/>
      <c r="N25" s="2"/>
      <c r="O25" s="2"/>
      <c r="P25" s="2"/>
      <c r="Q25" s="2"/>
      <c r="R25" s="2"/>
      <c r="S25" s="2"/>
      <c r="T25" s="2"/>
      <c r="U25" s="2"/>
      <c r="V25" s="2"/>
      <c r="W25" s="2"/>
      <c r="X25" s="2"/>
      <c r="Y25" s="2"/>
    </row>
    <row r="26" spans="1:25" ht="13.5">
      <c r="A26" s="2"/>
      <c r="B26" s="2"/>
      <c r="C26" s="2"/>
      <c r="D26" s="2"/>
      <c r="E26" s="2"/>
      <c r="F26" s="2"/>
      <c r="G26" s="2"/>
      <c r="H26" s="2"/>
      <c r="I26" s="2"/>
      <c r="J26" s="2"/>
      <c r="K26" s="2"/>
      <c r="L26" s="2"/>
      <c r="M26" s="2"/>
      <c r="N26" s="2"/>
      <c r="O26" s="2"/>
      <c r="P26" s="2"/>
      <c r="Q26" s="2"/>
      <c r="R26" s="2"/>
      <c r="S26" s="2"/>
      <c r="T26" s="2"/>
      <c r="U26" s="2"/>
      <c r="V26" s="2"/>
      <c r="W26" s="2"/>
      <c r="X26" s="2"/>
      <c r="Y26" s="2"/>
    </row>
    <row r="27" spans="1:25" ht="13.5">
      <c r="A27" s="2"/>
      <c r="B27" s="2"/>
      <c r="C27" s="2"/>
      <c r="D27" s="2"/>
      <c r="E27" s="2"/>
      <c r="F27" s="2"/>
      <c r="G27" s="2"/>
      <c r="H27" s="2"/>
      <c r="I27" s="2"/>
      <c r="J27" s="2"/>
      <c r="K27" s="2"/>
      <c r="L27" s="2"/>
      <c r="M27" s="2"/>
      <c r="N27" s="2"/>
      <c r="O27" s="2"/>
      <c r="P27" s="2"/>
      <c r="Q27" s="2"/>
      <c r="R27" s="2"/>
      <c r="S27" s="2"/>
      <c r="T27" s="2"/>
      <c r="U27" s="2"/>
      <c r="V27" s="2"/>
      <c r="W27" s="2"/>
      <c r="X27" s="2"/>
      <c r="Y27" s="2"/>
    </row>
    <row r="28" spans="1:25" ht="17.2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7.25" customHeight="1">
      <c r="A29" s="2"/>
      <c r="B29" s="2"/>
      <c r="C29" s="2"/>
      <c r="D29" s="2"/>
      <c r="E29" s="2"/>
      <c r="F29" s="2"/>
      <c r="G29" s="2"/>
      <c r="H29" s="2"/>
      <c r="I29" s="2"/>
      <c r="J29" s="2"/>
      <c r="K29" s="2"/>
      <c r="L29" s="2"/>
      <c r="M29" s="2"/>
      <c r="N29" s="2"/>
      <c r="O29" s="2"/>
      <c r="P29" s="2"/>
      <c r="Q29" s="2"/>
      <c r="R29" s="2"/>
      <c r="S29" s="2"/>
      <c r="T29" s="2"/>
      <c r="U29" s="2"/>
      <c r="V29" s="2"/>
      <c r="W29" s="2"/>
      <c r="X29" s="2"/>
      <c r="Y29" s="2"/>
    </row>
    <row r="30" spans="1:25" ht="17.25"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7.25"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5" ht="17.2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6"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3.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3.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3.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3.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3.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3.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3.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3.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3.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3.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3.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3.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3.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3.5">
      <c r="A62" s="2"/>
      <c r="B62" s="2"/>
      <c r="C62" s="2"/>
      <c r="D62" s="2"/>
      <c r="E62" s="2"/>
      <c r="F62" s="2"/>
      <c r="G62" s="2"/>
      <c r="H62" s="2"/>
      <c r="I62" s="2"/>
      <c r="J62" s="2"/>
      <c r="K62" s="2"/>
      <c r="L62" s="2"/>
      <c r="M62" s="2"/>
      <c r="N62" s="2"/>
      <c r="O62" s="2"/>
      <c r="P62" s="2"/>
      <c r="Q62" s="2"/>
      <c r="R62" s="2"/>
      <c r="S62" s="2"/>
      <c r="T62" s="2"/>
      <c r="U62" s="2"/>
      <c r="V62" s="2"/>
      <c r="W62" s="2"/>
      <c r="X62" s="2"/>
      <c r="Y62" s="2"/>
      <c r="Z62" s="2"/>
    </row>
  </sheetData>
  <sheetProtection/>
  <mergeCells count="48">
    <mergeCell ref="F10:F12"/>
    <mergeCell ref="A20:Y20"/>
    <mergeCell ref="T10:T12"/>
    <mergeCell ref="R10:R12"/>
    <mergeCell ref="S10:S12"/>
    <mergeCell ref="A10:A12"/>
    <mergeCell ref="B10:B12"/>
    <mergeCell ref="C10:C12"/>
    <mergeCell ref="D10:D12"/>
    <mergeCell ref="K10:K12"/>
    <mergeCell ref="X7:X9"/>
    <mergeCell ref="Y7:Y9"/>
    <mergeCell ref="E7:F8"/>
    <mergeCell ref="N10:N12"/>
    <mergeCell ref="L10:L12"/>
    <mergeCell ref="H7:H9"/>
    <mergeCell ref="Q10:Q12"/>
    <mergeCell ref="G10:G12"/>
    <mergeCell ref="H10:H12"/>
    <mergeCell ref="O10:O12"/>
    <mergeCell ref="A22:Y22"/>
    <mergeCell ref="V10:V12"/>
    <mergeCell ref="W10:W12"/>
    <mergeCell ref="X10:X12"/>
    <mergeCell ref="Y10:Y12"/>
    <mergeCell ref="I10:I12"/>
    <mergeCell ref="J10:J12"/>
    <mergeCell ref="U10:U12"/>
    <mergeCell ref="E10:E12"/>
    <mergeCell ref="P10:P12"/>
    <mergeCell ref="G7:G9"/>
    <mergeCell ref="I7:J8"/>
    <mergeCell ref="K7:L8"/>
    <mergeCell ref="M7:N8"/>
    <mergeCell ref="R7:S8"/>
    <mergeCell ref="P7:P9"/>
    <mergeCell ref="O7:O9"/>
    <mergeCell ref="Q7:Q9"/>
    <mergeCell ref="T7:U8"/>
    <mergeCell ref="M10:M12"/>
    <mergeCell ref="A3:Y3"/>
    <mergeCell ref="A6:A9"/>
    <mergeCell ref="B6:G6"/>
    <mergeCell ref="H6:P6"/>
    <mergeCell ref="Q6:Y6"/>
    <mergeCell ref="V7:W8"/>
    <mergeCell ref="B7:B9"/>
    <mergeCell ref="C7:D8"/>
  </mergeCells>
  <printOptions horizontalCentered="1"/>
  <pageMargins left="0.3937007874015748" right="0.3937007874015748" top="0.4330708661417323" bottom="0.2362204724409449" header="0.31496062992125984" footer="0.15748031496062992"/>
  <pageSetup horizontalDpi="600" verticalDpi="600" orientation="landscape" paperSize="8" scale="55" r:id="rId1"/>
  <headerFooter>
    <oddHeader>&amp;L&amp;18様式５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中﨑 尚俊</dc:creator>
  <cp:keywords/>
  <dc:description/>
  <cp:lastModifiedBy>NSR</cp:lastModifiedBy>
  <cp:lastPrinted>2015-09-15T06:49:33Z</cp:lastPrinted>
  <dcterms:created xsi:type="dcterms:W3CDTF">2012-03-05T01:09:40Z</dcterms:created>
  <dcterms:modified xsi:type="dcterms:W3CDTF">2015-09-15T08:46:59Z</dcterms:modified>
  <cp:category/>
  <cp:version/>
  <cp:contentType/>
  <cp:contentStatus/>
</cp:coreProperties>
</file>